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5" windowWidth="7560" windowHeight="5730"/>
  </bookViews>
  <sheets>
    <sheet name="計算書" sheetId="5" r:id="rId1"/>
    <sheet name="互換性レポート" sheetId="4" r:id="rId2"/>
    <sheet name="Sheet5" sheetId="6" r:id="rId3"/>
  </sheets>
  <definedNames>
    <definedName name="_xlnm.Print_Area" localSheetId="0">計算書!$A$1:$S$55</definedName>
    <definedName name="アクア・ドライ_コスト比較計算書1" localSheetId="0">計算書!$A$2:$S$55</definedName>
    <definedName name="アクア・ドライ_コスト比較計算書1">#REF!</definedName>
    <definedName name="統計" localSheetId="0">Sheet5!$Q$16:$X$19</definedName>
    <definedName name="統計">#REF!</definedName>
  </definedNames>
  <calcPr calcId="145621"/>
</workbook>
</file>

<file path=xl/calcChain.xml><?xml version="1.0" encoding="utf-8"?>
<calcChain xmlns="http://schemas.openxmlformats.org/spreadsheetml/2006/main">
  <c r="C3" i="6" l="1"/>
  <c r="C4" i="6" s="1"/>
  <c r="L19" i="6"/>
  <c r="M19" i="6" s="1"/>
  <c r="T66" i="5"/>
  <c r="N28" i="5"/>
  <c r="N27" i="5"/>
  <c r="N26" i="5"/>
  <c r="N21" i="5"/>
  <c r="N20" i="5"/>
  <c r="N19" i="5"/>
  <c r="N11" i="5"/>
  <c r="N6" i="5"/>
  <c r="J6" i="5"/>
  <c r="T5" i="5"/>
  <c r="Q6" i="5" l="1"/>
  <c r="Q8" i="5" s="1"/>
  <c r="M16" i="6"/>
  <c r="N16" i="6" s="1"/>
  <c r="Q12" i="5"/>
  <c r="L17" i="6" s="1"/>
  <c r="M17" i="6" s="1"/>
  <c r="K17" i="6" s="1"/>
  <c r="R18" i="6"/>
  <c r="S18" i="6" s="1"/>
  <c r="T18" i="6" s="1"/>
  <c r="Q7" i="5"/>
  <c r="L16" i="6" s="1"/>
  <c r="K19" i="6"/>
  <c r="N19" i="6"/>
  <c r="G15" i="5"/>
  <c r="G31" i="5" s="1"/>
  <c r="Q31" i="5" s="1"/>
  <c r="N17" i="6" l="1"/>
  <c r="U18" i="6"/>
  <c r="F27" i="5"/>
  <c r="Q27" i="5" s="1"/>
  <c r="Q15" i="5"/>
  <c r="Q35" i="5"/>
  <c r="V18" i="6" l="1"/>
  <c r="F26" i="5"/>
  <c r="Q26" i="5" s="1"/>
  <c r="F20" i="5"/>
  <c r="Q20" i="5" s="1"/>
  <c r="F28" i="5"/>
  <c r="Q28" i="5" s="1"/>
  <c r="F19" i="5"/>
  <c r="Q19" i="5" s="1"/>
  <c r="F21" i="5"/>
  <c r="Q21" i="5" s="1"/>
  <c r="Q22" i="5" l="1"/>
  <c r="Q32" i="5" s="1"/>
  <c r="W18" i="6"/>
  <c r="Q29" i="5"/>
  <c r="Q33" i="5" l="1"/>
  <c r="X18" i="6"/>
  <c r="Q36" i="5" l="1"/>
  <c r="L18" i="6" s="1"/>
  <c r="R17" i="6"/>
  <c r="S17" i="6" s="1"/>
  <c r="M18" i="6" l="1"/>
  <c r="N18" i="6" s="1"/>
  <c r="L20" i="6"/>
  <c r="M20" i="6" s="1"/>
  <c r="N20" i="6" s="1"/>
  <c r="R19" i="6"/>
  <c r="K18" i="6"/>
  <c r="S19" i="6"/>
  <c r="T17" i="6"/>
  <c r="K20" i="6" l="1"/>
  <c r="T19" i="6"/>
  <c r="U17" i="6"/>
  <c r="U19" i="6" l="1"/>
  <c r="V17" i="6"/>
  <c r="W17" i="6" l="1"/>
  <c r="V19" i="6"/>
  <c r="X17" i="6" l="1"/>
  <c r="X19" i="6" s="1"/>
  <c r="W19" i="6"/>
</calcChain>
</file>

<file path=xl/sharedStrings.xml><?xml version="1.0" encoding="utf-8"?>
<sst xmlns="http://schemas.openxmlformats.org/spreadsheetml/2006/main" count="221" uniqueCount="114">
  <si>
    <t>攪拌モ－タ－</t>
    <rPh sb="0" eb="2">
      <t>カクハン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</si>
  <si>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</si>
  <si>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</si>
  <si>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</si>
  <si>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脱臭機</t>
    <rPh sb="0" eb="2">
      <t>ダッシュウ</t>
    </rPh>
    <rPh sb="2" eb="3">
      <t>キ</t>
    </rPh>
    <phoneticPr fontId="2"/>
  </si>
  <si>
    <t>槽内散水</t>
    <rPh sb="0" eb="2">
      <t>ソウナイ</t>
    </rPh>
    <rPh sb="2" eb="4">
      <t>サンスイ</t>
    </rPh>
    <phoneticPr fontId="2"/>
  </si>
  <si>
    <t>排水管洗浄</t>
    <rPh sb="0" eb="2">
      <t>ハイスイ</t>
    </rPh>
    <rPh sb="2" eb="3">
      <t>カン</t>
    </rPh>
    <rPh sb="3" eb="5">
      <t>センジョウ</t>
    </rPh>
    <phoneticPr fontId="2"/>
  </si>
  <si>
    <t>電気使用料金</t>
  </si>
  <si>
    <t>水道使用料金</t>
    <rPh sb="0" eb="2">
      <t>スイドウ</t>
    </rPh>
    <rPh sb="2" eb="4">
      <t>シヨウ</t>
    </rPh>
    <rPh sb="4" eb="6">
      <t>リョウキン</t>
    </rPh>
    <phoneticPr fontId="2"/>
  </si>
  <si>
    <t>円／Kwhと仮定）</t>
    <rPh sb="0" eb="1">
      <t>エン</t>
    </rPh>
    <rPh sb="6" eb="8">
      <t>カテイ</t>
    </rPh>
    <phoneticPr fontId="2"/>
  </si>
  <si>
    <t>㎏</t>
    <phoneticPr fontId="2"/>
  </si>
  <si>
    <t>注3</t>
    <rPh sb="0" eb="1">
      <t>チュウ</t>
    </rPh>
    <phoneticPr fontId="2"/>
  </si>
  <si>
    <t>注1</t>
    <rPh sb="0" eb="1">
      <t>チュウ</t>
    </rPh>
    <phoneticPr fontId="2"/>
  </si>
  <si>
    <t>注2</t>
    <rPh sb="0" eb="1">
      <t>チュウ</t>
    </rPh>
    <phoneticPr fontId="2"/>
  </si>
  <si>
    <t>注4</t>
    <rPh sb="0" eb="1">
      <t>チュウ</t>
    </rPh>
    <phoneticPr fontId="2"/>
  </si>
  <si>
    <t>日営業</t>
    <rPh sb="0" eb="1">
      <t>ニチ</t>
    </rPh>
    <rPh sb="1" eb="3">
      <t>エイギョウ</t>
    </rPh>
    <phoneticPr fontId="2"/>
  </si>
  <si>
    <t>機器名</t>
    <rPh sb="0" eb="3">
      <t>キキメイ</t>
    </rPh>
    <phoneticPr fontId="2"/>
  </si>
  <si>
    <t>電気容量</t>
    <rPh sb="0" eb="2">
      <t>デンキ</t>
    </rPh>
    <rPh sb="2" eb="4">
      <t>ヨウリョウ</t>
    </rPh>
    <phoneticPr fontId="2"/>
  </si>
  <si>
    <t>運転時間</t>
    <rPh sb="0" eb="2">
      <t>ウンテン</t>
    </rPh>
    <rPh sb="2" eb="4">
      <t>ジカン</t>
    </rPh>
    <phoneticPr fontId="2"/>
  </si>
  <si>
    <t>運転率</t>
    <rPh sb="0" eb="3">
      <t>ウンテンリツ</t>
    </rPh>
    <phoneticPr fontId="2"/>
  </si>
  <si>
    <t>使用量</t>
    <rPh sb="0" eb="3">
      <t>シヨウリョウ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</si>
  <si>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</si>
  <si>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</si>
  <si>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1年間のランニングコスト</t>
    <rPh sb="1" eb="2">
      <t>ネン</t>
    </rPh>
    <rPh sb="2" eb="3">
      <t>カン</t>
    </rPh>
    <phoneticPr fontId="2"/>
  </si>
  <si>
    <t>1日当の廃棄物委託料金</t>
    <rPh sb="1" eb="2">
      <t>ニチ</t>
    </rPh>
    <rPh sb="2" eb="3">
      <t>ア</t>
    </rPh>
    <rPh sb="4" eb="7">
      <t>ハイキブツ</t>
    </rPh>
    <rPh sb="7" eb="9">
      <t>イタク</t>
    </rPh>
    <rPh sb="9" eb="11">
      <t>リョウキン</t>
    </rPh>
    <phoneticPr fontId="2"/>
  </si>
  <si>
    <t>合計</t>
    <rPh sb="0" eb="2">
      <t>ゴウケイ</t>
    </rPh>
    <phoneticPr fontId="2"/>
  </si>
  <si>
    <t>e</t>
    <phoneticPr fontId="2"/>
  </si>
  <si>
    <t>b</t>
    <phoneticPr fontId="2"/>
  </si>
  <si>
    <t>ブロア－</t>
    <phoneticPr fontId="2"/>
  </si>
  <si>
    <t>ヒ－タ－</t>
    <phoneticPr fontId="2"/>
  </si>
  <si>
    <r>
      <t>円／㎥と仮定）</t>
    </r>
    <r>
      <rPr>
        <sz val="8"/>
        <rFont val="HG丸ｺﾞｼｯｸM-PRO"/>
        <family val="3"/>
        <charset val="128"/>
      </rPr>
      <t>注5</t>
    </r>
    <rPh sb="0" eb="1">
      <t>エン</t>
    </rPh>
    <rPh sb="4" eb="6">
      <t>カテイ</t>
    </rPh>
    <phoneticPr fontId="2"/>
  </si>
  <si>
    <t>余剰金（累積）</t>
    <rPh sb="0" eb="3">
      <t>ヨジョウキン</t>
    </rPh>
    <rPh sb="4" eb="6">
      <t>ルイセキ</t>
    </rPh>
    <phoneticPr fontId="2"/>
  </si>
  <si>
    <t>１年後</t>
    <rPh sb="1" eb="2">
      <t>ネン</t>
    </rPh>
    <rPh sb="2" eb="3">
      <t>ゴ</t>
    </rPh>
    <phoneticPr fontId="2"/>
  </si>
  <si>
    <t>２年後</t>
    <rPh sb="1" eb="2">
      <t>ネン</t>
    </rPh>
    <rPh sb="2" eb="3">
      <t>ゴ</t>
    </rPh>
    <phoneticPr fontId="2"/>
  </si>
  <si>
    <t>３年後</t>
    <rPh sb="1" eb="2">
      <t>ネン</t>
    </rPh>
    <rPh sb="2" eb="3">
      <t>ゴ</t>
    </rPh>
    <phoneticPr fontId="2"/>
  </si>
  <si>
    <t>４年後</t>
    <rPh sb="1" eb="2">
      <t>ネン</t>
    </rPh>
    <rPh sb="2" eb="3">
      <t>ゴ</t>
    </rPh>
    <phoneticPr fontId="2"/>
  </si>
  <si>
    <t>５年後</t>
    <rPh sb="1" eb="2">
      <t>ネン</t>
    </rPh>
    <rPh sb="2" eb="3">
      <t>ゴ</t>
    </rPh>
    <phoneticPr fontId="2"/>
  </si>
  <si>
    <t>６年後</t>
    <rPh sb="1" eb="2">
      <t>ネン</t>
    </rPh>
    <rPh sb="2" eb="3">
      <t>ゴ</t>
    </rPh>
    <phoneticPr fontId="2"/>
  </si>
  <si>
    <t>（上下水道使用料金）</t>
    <rPh sb="1" eb="3">
      <t>ジョウゲ</t>
    </rPh>
    <rPh sb="3" eb="5">
      <t>スイドウ</t>
    </rPh>
    <rPh sb="5" eb="7">
      <t>シヨウ</t>
    </rPh>
    <rPh sb="7" eb="9">
      <t>リョウキン</t>
    </rPh>
    <phoneticPr fontId="2"/>
  </si>
  <si>
    <t>（低圧受電　動力使用料金）　</t>
    <rPh sb="1" eb="3">
      <t>テイアツ</t>
    </rPh>
    <rPh sb="3" eb="5">
      <t>ジュデン</t>
    </rPh>
    <rPh sb="6" eb="8">
      <t>ドウリョク</t>
    </rPh>
    <rPh sb="8" eb="10">
      <t>シヨウ</t>
    </rPh>
    <rPh sb="10" eb="12">
      <t>リョウキン</t>
    </rPh>
    <phoneticPr fontId="2"/>
  </si>
  <si>
    <t>アクアドライ比較0904.xls の互換性レポート</t>
  </si>
  <si>
    <t>2009/4/10 0:37 に実行</t>
  </si>
  <si>
    <t>このブックで使用されている次の機能は、以前のバージョンの Excel ではサポートされていません。このブックを以前のファイル形式で保存すると、それらの機能が失われるか、正常に実行されなくなる可能性があります。</t>
  </si>
  <si>
    <t>再現性の低下</t>
  </si>
  <si>
    <t>出現数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</si>
  <si>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</si>
  <si>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1日の電気使用料金合計（基本料金省く）</t>
    <rPh sb="1" eb="2">
      <t>ニチ</t>
    </rPh>
    <rPh sb="3" eb="5">
      <t>デンキ</t>
    </rPh>
    <rPh sb="5" eb="7">
      <t>シヨウ</t>
    </rPh>
    <rPh sb="7" eb="9">
      <t>リョウキン</t>
    </rPh>
    <rPh sb="9" eb="11">
      <t>ゴウケイ</t>
    </rPh>
    <rPh sb="12" eb="14">
      <t>キホン</t>
    </rPh>
    <rPh sb="14" eb="16">
      <t>リョウキン</t>
    </rPh>
    <rPh sb="16" eb="17">
      <t>ハブ</t>
    </rPh>
    <phoneticPr fontId="2"/>
  </si>
  <si>
    <t>1日の水道使用料金合計（基本料金省く）</t>
    <rPh sb="1" eb="2">
      <t>ニチ</t>
    </rPh>
    <rPh sb="3" eb="5">
      <t>スイドウ</t>
    </rPh>
    <rPh sb="5" eb="7">
      <t>シヨウ</t>
    </rPh>
    <rPh sb="7" eb="9">
      <t>リョウキン</t>
    </rPh>
    <rPh sb="9" eb="11">
      <t>ゴウケイ</t>
    </rPh>
    <rPh sb="12" eb="14">
      <t>キホン</t>
    </rPh>
    <rPh sb="14" eb="16">
      <t>リョウキン</t>
    </rPh>
    <rPh sb="16" eb="17">
      <t>ハブ</t>
    </rPh>
    <phoneticPr fontId="2"/>
  </si>
  <si>
    <t>①</t>
    <phoneticPr fontId="2"/>
  </si>
  <si>
    <t>円／㎏で廃棄委託</t>
    <phoneticPr fontId="2"/>
  </si>
  <si>
    <t>d</t>
    <phoneticPr fontId="2"/>
  </si>
  <si>
    <t>　</t>
    <phoneticPr fontId="2"/>
  </si>
  <si>
    <t>Kw</t>
    <phoneticPr fontId="2"/>
  </si>
  <si>
    <t>Ｈ</t>
    <phoneticPr fontId="2"/>
  </si>
  <si>
    <t>（＋</t>
    <phoneticPr fontId="2"/>
  </si>
  <si>
    <t>Ｈ）</t>
    <phoneticPr fontId="2"/>
  </si>
  <si>
    <t>a</t>
    <phoneticPr fontId="2"/>
  </si>
  <si>
    <t>㍑</t>
    <phoneticPr fontId="2"/>
  </si>
  <si>
    <t>min</t>
    <phoneticPr fontId="2"/>
  </si>
  <si>
    <t>min）</t>
    <phoneticPr fontId="2"/>
  </si>
  <si>
    <t>現在の生ゴミ廃棄物処理委託料金</t>
    <phoneticPr fontId="2"/>
  </si>
  <si>
    <t>想定減量率</t>
  </si>
  <si>
    <t>処理後の廃棄物量</t>
    <rPh sb="0" eb="3">
      <t>ショリゴ</t>
    </rPh>
    <rPh sb="4" eb="7">
      <t>ハイキブツ</t>
    </rPh>
    <rPh sb="7" eb="8">
      <t>リョウ</t>
    </rPh>
    <phoneticPr fontId="2"/>
  </si>
  <si>
    <t>処理後の廃棄物量×委託料金×営業日数</t>
    <rPh sb="9" eb="11">
      <t>イタク</t>
    </rPh>
    <rPh sb="11" eb="13">
      <t>リョウキン</t>
    </rPh>
    <rPh sb="14" eb="16">
      <t>エイギョウ</t>
    </rPh>
    <rPh sb="16" eb="18">
      <t>ニッスウ</t>
    </rPh>
    <phoneticPr fontId="2"/>
  </si>
  <si>
    <t>1年間の廃棄物委託料金（d×営業日数）</t>
    <rPh sb="1" eb="3">
      <t>ネンカン</t>
    </rPh>
    <rPh sb="4" eb="7">
      <t>ハイキブツ</t>
    </rPh>
    <rPh sb="7" eb="9">
      <t>イタク</t>
    </rPh>
    <rPh sb="9" eb="11">
      <t>リョウキン</t>
    </rPh>
    <phoneticPr fontId="2"/>
  </si>
  <si>
    <t>注6</t>
    <rPh sb="0" eb="1">
      <t>チュウ</t>
    </rPh>
    <phoneticPr fontId="2"/>
  </si>
  <si>
    <t>1月当の廃棄物委託料金（平均値）</t>
    <rPh sb="1" eb="2">
      <t>ツキ</t>
    </rPh>
    <rPh sb="2" eb="3">
      <t>ア</t>
    </rPh>
    <rPh sb="4" eb="7">
      <t>ハイキブツ</t>
    </rPh>
    <rPh sb="7" eb="9">
      <t>イタク</t>
    </rPh>
    <rPh sb="9" eb="11">
      <t>リョウキン</t>
    </rPh>
    <phoneticPr fontId="2"/>
  </si>
  <si>
    <t>　　</t>
    <phoneticPr fontId="2"/>
  </si>
  <si>
    <t>　</t>
    <phoneticPr fontId="2"/>
  </si>
  <si>
    <t>回</t>
    <rPh sb="0" eb="1">
      <t>カイ</t>
    </rPh>
    <phoneticPr fontId="2"/>
  </si>
  <si>
    <t>（概算・・パッキン、ベアリング　類）工賃別</t>
    <rPh sb="1" eb="3">
      <t>ガイサン</t>
    </rPh>
    <rPh sb="16" eb="17">
      <t>ルイ</t>
    </rPh>
    <rPh sb="18" eb="20">
      <t>コウチン</t>
    </rPh>
    <rPh sb="20" eb="21">
      <t>ベツ</t>
    </rPh>
    <phoneticPr fontId="2"/>
  </si>
  <si>
    <t>　</t>
    <phoneticPr fontId="2"/>
  </si>
  <si>
    <t xml:space="preserve"> </t>
    <phoneticPr fontId="2"/>
  </si>
  <si>
    <t>差    額</t>
    <rPh sb="0" eb="1">
      <t>サ</t>
    </rPh>
    <rPh sb="5" eb="6">
      <t>ガク</t>
    </rPh>
    <phoneticPr fontId="2"/>
  </si>
  <si>
    <t>処理費</t>
    <rPh sb="0" eb="3">
      <t>ショリヒ</t>
    </rPh>
    <phoneticPr fontId="2"/>
  </si>
  <si>
    <t>経費</t>
    <rPh sb="0" eb="2">
      <t>ケイヒ</t>
    </rPh>
    <phoneticPr fontId="2"/>
  </si>
  <si>
    <t xml:space="preserve"> </t>
    <phoneticPr fontId="2"/>
  </si>
  <si>
    <t>処理委託（現状維持）</t>
    <rPh sb="0" eb="2">
      <t>ショリ</t>
    </rPh>
    <rPh sb="5" eb="7">
      <t>ゲンジョウ</t>
    </rPh>
    <rPh sb="7" eb="9">
      <t>イジ</t>
    </rPh>
    <phoneticPr fontId="2"/>
  </si>
  <si>
    <t>1日の生ゴミ排出量</t>
    <rPh sb="1" eb="2">
      <t>ニチ</t>
    </rPh>
    <rPh sb="3" eb="4">
      <t>ナマ</t>
    </rPh>
    <rPh sb="6" eb="8">
      <t>ハイシュツ</t>
    </rPh>
    <rPh sb="8" eb="9">
      <t>リョウ</t>
    </rPh>
    <phoneticPr fontId="2"/>
  </si>
  <si>
    <t>注7</t>
    <rPh sb="0" eb="1">
      <t>チュウ</t>
    </rPh>
    <phoneticPr fontId="2"/>
  </si>
  <si>
    <t xml:space="preserve"> 消耗品等金額／年</t>
    <rPh sb="1" eb="3">
      <t>ショウモウ</t>
    </rPh>
    <rPh sb="3" eb="4">
      <t>ヒン</t>
    </rPh>
    <rPh sb="4" eb="5">
      <t>トウ</t>
    </rPh>
    <rPh sb="5" eb="7">
      <t>キンガク</t>
    </rPh>
    <rPh sb="8" eb="9">
      <t>ネン</t>
    </rPh>
    <phoneticPr fontId="2"/>
  </si>
  <si>
    <t>リ－ス料金</t>
    <rPh sb="3" eb="5">
      <t>リョウキン</t>
    </rPh>
    <phoneticPr fontId="2"/>
  </si>
  <si>
    <t>f</t>
    <phoneticPr fontId="2"/>
  </si>
  <si>
    <t>様</t>
    <rPh sb="0" eb="1">
      <t>サマ</t>
    </rPh>
    <phoneticPr fontId="2"/>
  </si>
  <si>
    <t>②</t>
    <phoneticPr fontId="2"/>
  </si>
  <si>
    <t>③</t>
    <phoneticPr fontId="2"/>
  </si>
  <si>
    <t>④</t>
    <phoneticPr fontId="2"/>
  </si>
  <si>
    <t>前提条件</t>
    <rPh sb="0" eb="2">
      <t>ゼンテイ</t>
    </rPh>
    <rPh sb="2" eb="4">
      <t>ジョウケン</t>
    </rPh>
    <phoneticPr fontId="2"/>
  </si>
  <si>
    <t>（処理能力</t>
    <rPh sb="1" eb="3">
      <t>ショリ</t>
    </rPh>
    <rPh sb="3" eb="5">
      <t>ノウリョク</t>
    </rPh>
    <phoneticPr fontId="2"/>
  </si>
  <si>
    <t>㎏）</t>
    <phoneticPr fontId="2"/>
  </si>
  <si>
    <t>処理内容</t>
    <rPh sb="0" eb="2">
      <t>ショリ</t>
    </rPh>
    <rPh sb="2" eb="4">
      <t>ナイヨウ</t>
    </rPh>
    <phoneticPr fontId="2"/>
  </si>
  <si>
    <t xml:space="preserve"> </t>
    <phoneticPr fontId="2"/>
  </si>
  <si>
    <t xml:space="preserve"> </t>
    <phoneticPr fontId="2"/>
  </si>
  <si>
    <t>生ごみ減さん１２０コスト比較計算書</t>
    <rPh sb="0" eb="1">
      <t>ナマ</t>
    </rPh>
    <rPh sb="3" eb="4">
      <t>ゲン</t>
    </rPh>
    <rPh sb="12" eb="14">
      <t>ヒカク</t>
    </rPh>
    <rPh sb="14" eb="17">
      <t>ケイサンショ</t>
    </rPh>
    <phoneticPr fontId="2"/>
  </si>
  <si>
    <t>ランニングコスト『生ごみ減さん』　　</t>
    <rPh sb="9" eb="10">
      <t>ナマ</t>
    </rPh>
    <rPh sb="12" eb="13">
      <t>ゲン</t>
    </rPh>
    <phoneticPr fontId="2"/>
  </si>
  <si>
    <t>生ごみ減さん導入</t>
    <rPh sb="0" eb="1">
      <t>ナマ</t>
    </rPh>
    <rPh sb="3" eb="4">
      <t>ゲン</t>
    </rPh>
    <rPh sb="6" eb="8">
      <t>ドウニュウ</t>
    </rPh>
    <phoneticPr fontId="2"/>
  </si>
  <si>
    <t>生ごみ減さん購入と現状と同じ廃棄物委託した場合のコスト比較</t>
    <rPh sb="0" eb="1">
      <t>ナマ</t>
    </rPh>
    <rPh sb="3" eb="4">
      <t>ゲン</t>
    </rPh>
    <rPh sb="6" eb="8">
      <t>コウニュウ</t>
    </rPh>
    <rPh sb="9" eb="11">
      <t>ゲンジョウ</t>
    </rPh>
    <rPh sb="12" eb="13">
      <t>オナ</t>
    </rPh>
    <rPh sb="21" eb="23">
      <t>バアイ</t>
    </rPh>
    <rPh sb="27" eb="29">
      <t>ヒカク</t>
    </rPh>
    <phoneticPr fontId="2"/>
  </si>
  <si>
    <t>カット野菜工場</t>
    <rPh sb="3" eb="5">
      <t>ヤサイ</t>
    </rPh>
    <rPh sb="5" eb="7">
      <t>コウジョウ</t>
    </rPh>
    <phoneticPr fontId="2"/>
  </si>
  <si>
    <t>『生ごみ減さん』導入後の年間生ゴミ廃棄物処理委託料金　</t>
    <rPh sb="1" eb="2">
      <t>ナマ</t>
    </rPh>
    <rPh sb="4" eb="5">
      <t>ゲン</t>
    </rPh>
    <rPh sb="8" eb="10">
      <t>ドウニュウ</t>
    </rPh>
    <rPh sb="10" eb="11">
      <t>ゴ</t>
    </rPh>
    <rPh sb="12" eb="14">
      <t>ネンカン</t>
    </rPh>
    <phoneticPr fontId="2"/>
  </si>
  <si>
    <t>Ｈ/回）</t>
    <phoneticPr fontId="2"/>
  </si>
  <si>
    <t>運転条件    運転回数（</t>
    <rPh sb="0" eb="2">
      <t>ウンテン</t>
    </rPh>
    <rPh sb="2" eb="4">
      <t>ジョウケン</t>
    </rPh>
    <phoneticPr fontId="2"/>
  </si>
  <si>
    <t>1年間のランニングコスト合計（ e＋f ）</t>
    <rPh sb="1" eb="3">
      <t>ネンカン</t>
    </rPh>
    <rPh sb="12" eb="14">
      <t>ゴウケイ</t>
    </rPh>
    <phoneticPr fontId="2"/>
  </si>
  <si>
    <t>1日当のランニングコスト合計　</t>
    <rPh sb="2" eb="3">
      <t>ア</t>
    </rPh>
    <rPh sb="12" eb="14">
      <t>ゴウケイ</t>
    </rPh>
    <phoneticPr fontId="2"/>
  </si>
  <si>
    <t>赤文字の部分を御社の条件に合わせて変更してください。</t>
    <rPh sb="0" eb="1">
      <t>アカ</t>
    </rPh>
    <rPh sb="1" eb="3">
      <t>モジ</t>
    </rPh>
    <rPh sb="4" eb="6">
      <t>ブブン</t>
    </rPh>
    <rPh sb="7" eb="9">
      <t>オンシャ</t>
    </rPh>
    <rPh sb="10" eb="12">
      <t>ジョウケン</t>
    </rPh>
    <rPh sb="13" eb="14">
      <t>ア</t>
    </rPh>
    <rPh sb="17" eb="19">
      <t>ヘンコウ</t>
    </rPh>
    <phoneticPr fontId="2"/>
  </si>
  <si>
    <t>④</t>
    <phoneticPr fontId="2"/>
  </si>
  <si>
    <t>人件費</t>
    <rPh sb="0" eb="3">
      <t>ジンケンヒ</t>
    </rPh>
    <phoneticPr fontId="2"/>
  </si>
  <si>
    <t>時間</t>
    <rPh sb="0" eb="2">
      <t>ジカン</t>
    </rPh>
    <phoneticPr fontId="2"/>
  </si>
  <si>
    <t>×</t>
    <phoneticPr fontId="2"/>
  </si>
  <si>
    <t>c</t>
    <phoneticPr fontId="2"/>
  </si>
  <si>
    <t>円</t>
    <rPh sb="0" eb="1">
      <t>エン</t>
    </rPh>
    <phoneticPr fontId="2"/>
  </si>
  <si>
    <t>=</t>
    <phoneticPr fontId="2"/>
  </si>
  <si>
    <t>レタス中心の野菜くず（根菜類省く）</t>
    <rPh sb="3" eb="5">
      <t>チュウシン</t>
    </rPh>
    <rPh sb="6" eb="8">
      <t>ヤサイ</t>
    </rPh>
    <rPh sb="11" eb="13">
      <t>コンサイ</t>
    </rPh>
    <rPh sb="13" eb="14">
      <t>ルイ</t>
    </rPh>
    <rPh sb="14" eb="15">
      <t>ハブ</t>
    </rPh>
    <phoneticPr fontId="2"/>
  </si>
  <si>
    <t>（電気使用料金 a＋水道使用料金 b+人件費）</t>
    <rPh sb="19" eb="22">
      <t>ジンケンヒ</t>
    </rPh>
    <phoneticPr fontId="2"/>
  </si>
  <si>
    <t>　　d×営業日数</t>
    <rPh sb="4" eb="6">
      <t>エイギョウ</t>
    </rPh>
    <rPh sb="6" eb="8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</si>
</sst>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_ "/>
    <numFmt numFmtId="177" formatCode="0_ "/>
    <numFmt numFmtId="178" formatCode="#,##0.0;[Red]\-#,##0.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0070C0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color theme="8" tint="-0.249977111117893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3"/>
      <name val="HG丸ｺﾞｼｯｸM-PRO"/>
      <family val="3"/>
      <charset val="128"/>
    </font>
    <font>
      <b/>
      <sz val="11"/>
      <color theme="3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1"/>
      <color theme="3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9" fontId="0" fillId="0" borderId="0" xfId="0" applyNumberFormat="1" applyAlignment="1">
      <alignment vertical="center"/>
    </xf>
    <xf numFmtId="38" fontId="9" fillId="0" borderId="0" xfId="1" applyFont="1">
      <alignment vertical="center"/>
    </xf>
    <xf numFmtId="38" fontId="12" fillId="0" borderId="0" xfId="1" applyFont="1">
      <alignment vertical="center"/>
    </xf>
    <xf numFmtId="38" fontId="9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38" fontId="8" fillId="0" borderId="0" xfId="0" applyNumberFormat="1" applyFont="1" applyAlignment="1">
      <alignment vertical="center"/>
    </xf>
    <xf numFmtId="0" fontId="17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8" fillId="3" borderId="10" xfId="0" applyFont="1" applyFill="1" applyBorder="1">
      <alignment vertical="center"/>
    </xf>
    <xf numFmtId="0" fontId="8" fillId="3" borderId="11" xfId="0" applyFont="1" applyFill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10" fillId="3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176" fontId="9" fillId="0" borderId="8" xfId="0" applyNumberFormat="1" applyFont="1" applyBorder="1">
      <alignment vertical="center"/>
    </xf>
    <xf numFmtId="0" fontId="9" fillId="0" borderId="8" xfId="0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176" fontId="18" fillId="3" borderId="13" xfId="0" applyNumberFormat="1" applyFont="1" applyFill="1" applyBorder="1" applyAlignment="1">
      <alignment horizontal="right" vertical="center"/>
    </xf>
    <xf numFmtId="0" fontId="18" fillId="3" borderId="13" xfId="0" applyFont="1" applyFill="1" applyBorder="1">
      <alignment vertical="center"/>
    </xf>
    <xf numFmtId="0" fontId="18" fillId="0" borderId="14" xfId="0" applyFont="1" applyBorder="1">
      <alignment vertical="center"/>
    </xf>
    <xf numFmtId="177" fontId="18" fillId="0" borderId="14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3" borderId="10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8" fontId="9" fillId="0" borderId="8" xfId="1" applyNumberFormat="1" applyFont="1" applyBorder="1">
      <alignment vertical="center"/>
    </xf>
    <xf numFmtId="178" fontId="9" fillId="3" borderId="10" xfId="1" applyNumberFormat="1" applyFont="1" applyFill="1" applyBorder="1">
      <alignment vertical="center"/>
    </xf>
    <xf numFmtId="178" fontId="9" fillId="0" borderId="1" xfId="1" applyNumberFormat="1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8" fontId="9" fillId="0" borderId="0" xfId="1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Border="1">
      <alignment vertical="center"/>
    </xf>
    <xf numFmtId="9" fontId="9" fillId="3" borderId="13" xfId="0" applyNumberFormat="1" applyFont="1" applyFill="1" applyBorder="1">
      <alignment vertical="center"/>
    </xf>
    <xf numFmtId="9" fontId="9" fillId="0" borderId="14" xfId="0" applyNumberFormat="1" applyFont="1" applyBorder="1">
      <alignment vertical="center"/>
    </xf>
    <xf numFmtId="176" fontId="9" fillId="3" borderId="10" xfId="0" applyNumberFormat="1" applyFont="1" applyFill="1" applyBorder="1">
      <alignment vertical="center"/>
    </xf>
    <xf numFmtId="176" fontId="9" fillId="0" borderId="1" xfId="0" applyNumberFormat="1" applyFont="1" applyBorder="1">
      <alignment vertical="center"/>
    </xf>
    <xf numFmtId="38" fontId="19" fillId="0" borderId="0" xfId="1" applyFo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Border="1">
      <alignment vertical="center"/>
    </xf>
    <xf numFmtId="38" fontId="7" fillId="4" borderId="15" xfId="0" applyNumberFormat="1" applyFont="1" applyFill="1" applyBorder="1" applyAlignment="1">
      <alignment horizontal="right" vertical="center"/>
    </xf>
    <xf numFmtId="38" fontId="7" fillId="5" borderId="16" xfId="0" applyNumberFormat="1" applyFont="1" applyFill="1" applyBorder="1">
      <alignment vertical="center"/>
    </xf>
    <xf numFmtId="38" fontId="7" fillId="6" borderId="17" xfId="0" applyNumberFormat="1" applyFont="1" applyFill="1" applyBorder="1">
      <alignment vertical="center"/>
    </xf>
    <xf numFmtId="38" fontId="21" fillId="4" borderId="15" xfId="0" applyNumberFormat="1" applyFont="1" applyFill="1" applyBorder="1" applyAlignment="1">
      <alignment horizontal="right" vertical="center"/>
    </xf>
    <xf numFmtId="38" fontId="21" fillId="4" borderId="0" xfId="0" applyNumberFormat="1" applyFont="1" applyFill="1" applyBorder="1" applyAlignment="1">
      <alignment horizontal="right" vertical="center"/>
    </xf>
    <xf numFmtId="38" fontId="21" fillId="5" borderId="16" xfId="0" applyNumberFormat="1" applyFont="1" applyFill="1" applyBorder="1" applyAlignment="1">
      <alignment horizontal="right" vertical="center"/>
    </xf>
    <xf numFmtId="38" fontId="21" fillId="5" borderId="13" xfId="0" applyNumberFormat="1" applyFont="1" applyFill="1" applyBorder="1" applyAlignment="1">
      <alignment horizontal="right" vertical="center"/>
    </xf>
    <xf numFmtId="38" fontId="21" fillId="5" borderId="13" xfId="0" applyNumberFormat="1" applyFont="1" applyFill="1" applyBorder="1">
      <alignment vertical="center"/>
    </xf>
    <xf numFmtId="38" fontId="21" fillId="6" borderId="17" xfId="0" applyNumberFormat="1" applyFont="1" applyFill="1" applyBorder="1">
      <alignment vertical="center"/>
    </xf>
    <xf numFmtId="38" fontId="21" fillId="6" borderId="14" xfId="0" applyNumberFormat="1" applyFont="1" applyFill="1" applyBorder="1">
      <alignment vertical="center"/>
    </xf>
    <xf numFmtId="0" fontId="0" fillId="0" borderId="0" xfId="0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8" fontId="10" fillId="7" borderId="16" xfId="1" applyFont="1" applyFill="1" applyBorder="1">
      <alignment vertical="center"/>
    </xf>
    <xf numFmtId="38" fontId="10" fillId="7" borderId="16" xfId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38" fontId="10" fillId="7" borderId="16" xfId="1" applyFont="1" applyFill="1" applyBorder="1" applyAlignment="1">
      <alignment vertical="center"/>
    </xf>
    <xf numFmtId="38" fontId="10" fillId="7" borderId="16" xfId="0" applyNumberFormat="1" applyFont="1" applyFill="1" applyBorder="1">
      <alignment vertical="center"/>
    </xf>
    <xf numFmtId="38" fontId="10" fillId="8" borderId="16" xfId="0" applyNumberFormat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177" fontId="8" fillId="0" borderId="0" xfId="0" applyNumberFormat="1" applyFont="1">
      <alignment vertical="center"/>
    </xf>
    <xf numFmtId="38" fontId="19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77" fontId="22" fillId="0" borderId="0" xfId="0" applyNumberFormat="1" applyFont="1">
      <alignment vertical="center"/>
    </xf>
    <xf numFmtId="0" fontId="7" fillId="3" borderId="13" xfId="0" applyFont="1" applyFill="1" applyBorder="1">
      <alignment vertical="center"/>
    </xf>
    <xf numFmtId="0" fontId="7" fillId="0" borderId="14" xfId="0" applyFont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38" fontId="21" fillId="4" borderId="8" xfId="0" applyNumberFormat="1" applyFont="1" applyFill="1" applyBorder="1" applyAlignment="1">
      <alignment horizontal="right" vertical="center"/>
    </xf>
    <xf numFmtId="38" fontId="21" fillId="5" borderId="10" xfId="0" applyNumberFormat="1" applyFont="1" applyFill="1" applyBorder="1">
      <alignment vertical="center"/>
    </xf>
    <xf numFmtId="38" fontId="21" fillId="6" borderId="1" xfId="0" applyNumberFormat="1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38" fontId="21" fillId="5" borderId="16" xfId="0" applyNumberFormat="1" applyFont="1" applyFill="1" applyBorder="1">
      <alignment vertical="center"/>
    </xf>
    <xf numFmtId="0" fontId="9" fillId="4" borderId="1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8" fontId="24" fillId="0" borderId="0" xfId="1" applyFont="1" applyBorder="1">
      <alignment vertical="center"/>
    </xf>
    <xf numFmtId="38" fontId="25" fillId="0" borderId="0" xfId="1" applyFont="1" applyAlignme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38" fontId="25" fillId="0" borderId="0" xfId="1" applyFo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18" fillId="0" borderId="0" xfId="0" applyFont="1" applyBorder="1">
      <alignment vertical="center"/>
    </xf>
    <xf numFmtId="177" fontId="18" fillId="0" borderId="0" xfId="0" applyNumberFormat="1" applyFont="1" applyBorder="1" applyAlignment="1">
      <alignment horizontal="right" vertical="center"/>
    </xf>
    <xf numFmtId="178" fontId="9" fillId="0" borderId="0" xfId="1" applyNumberFormat="1" applyFont="1" applyBorder="1">
      <alignment vertical="center"/>
    </xf>
    <xf numFmtId="0" fontId="8" fillId="0" borderId="0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177" fontId="30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5" fontId="16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6" fontId="2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9" fontId="1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8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38" fontId="8" fillId="7" borderId="10" xfId="1" applyFont="1" applyFill="1" applyBorder="1" applyAlignment="1">
      <alignment horizontal="right" vertical="center"/>
    </xf>
    <xf numFmtId="38" fontId="8" fillId="7" borderId="11" xfId="1" applyFont="1" applyFill="1" applyBorder="1" applyAlignment="1">
      <alignment horizontal="right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38" fontId="8" fillId="8" borderId="10" xfId="1" applyFont="1" applyFill="1" applyBorder="1" applyAlignment="1">
      <alignment horizontal="right" vertical="center"/>
    </xf>
    <xf numFmtId="38" fontId="8" fillId="8" borderId="11" xfId="1" applyFont="1" applyFill="1" applyBorder="1" applyAlignment="1">
      <alignment horizontal="right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33064408787321"/>
          <c:y val="6.2993019489585092E-2"/>
          <c:w val="0.42694334011921581"/>
          <c:h val="0.87207996872731341"/>
        </c:manualLayout>
      </c:layout>
      <c:lineChart>
        <c:grouping val="standard"/>
        <c:varyColors val="0"/>
        <c:ser>
          <c:idx val="0"/>
          <c:order val="0"/>
          <c:tx>
            <c:strRef>
              <c:f>Sheet5!$Q$17:$Q$17</c:f>
              <c:strCache>
                <c:ptCount val="1"/>
                <c:pt idx="0">
                  <c:v>生ごみ減さん導入</c:v>
                </c:pt>
              </c:strCache>
            </c:strRef>
          </c:tx>
          <c:spPr>
            <a:ln w="19050"/>
          </c:spPr>
          <c:cat>
            <c:strRef>
              <c:f>Sheet5!$R$16:$W$16</c:f>
              <c:strCache>
                <c:ptCount val="6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</c:strCache>
            </c:strRef>
          </c:cat>
          <c:val>
            <c:numRef>
              <c:f>Sheet5!$R$17:$W$17</c:f>
              <c:numCache>
                <c:formatCode>#,##0_);[Red]\(#,##0\)</c:formatCode>
                <c:ptCount val="6"/>
                <c:pt idx="0">
                  <c:v>1232450.3500000001</c:v>
                </c:pt>
                <c:pt idx="1">
                  <c:v>2464900.7000000002</c:v>
                </c:pt>
                <c:pt idx="2">
                  <c:v>3697351.0500000003</c:v>
                </c:pt>
                <c:pt idx="3">
                  <c:v>4929801.4000000004</c:v>
                </c:pt>
                <c:pt idx="4">
                  <c:v>6162251.75</c:v>
                </c:pt>
                <c:pt idx="5">
                  <c:v>7394702.0999999996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Sheet5!$Q$18:$Q$18</c:f>
              <c:strCache>
                <c:ptCount val="1"/>
                <c:pt idx="0">
                  <c:v>処理委託（現状維持）</c:v>
                </c:pt>
              </c:strCache>
            </c:strRef>
          </c:tx>
          <c:spPr>
            <a:ln w="19050"/>
          </c:spPr>
          <c:cat>
            <c:strRef>
              <c:f>Sheet5!$R$16:$W$16</c:f>
              <c:strCache>
                <c:ptCount val="6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</c:strCache>
            </c:strRef>
          </c:cat>
          <c:val>
            <c:numRef>
              <c:f>Sheet5!$R$18:$W$18</c:f>
              <c:numCache>
                <c:formatCode>#,##0_);[Red]\(#,##0\)</c:formatCode>
                <c:ptCount val="6"/>
                <c:pt idx="0">
                  <c:v>3577000</c:v>
                </c:pt>
                <c:pt idx="1">
                  <c:v>7154000</c:v>
                </c:pt>
                <c:pt idx="2">
                  <c:v>10731000</c:v>
                </c:pt>
                <c:pt idx="3">
                  <c:v>14308000</c:v>
                </c:pt>
                <c:pt idx="4">
                  <c:v>17885000</c:v>
                </c:pt>
                <c:pt idx="5">
                  <c:v>21462000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Sheet5!$Q$19:$Q$19</c:f>
              <c:strCache>
                <c:ptCount val="1"/>
                <c:pt idx="0">
                  <c:v>余剰金（累積）</c:v>
                </c:pt>
              </c:strCache>
            </c:strRef>
          </c:tx>
          <c:spPr>
            <a:ln w="19050"/>
          </c:spPr>
          <c:cat>
            <c:strRef>
              <c:f>Sheet5!$R$16:$W$16</c:f>
              <c:strCache>
                <c:ptCount val="6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</c:strCache>
            </c:strRef>
          </c:cat>
          <c:val>
            <c:numRef>
              <c:f>Sheet5!$R$19:$W$19</c:f>
              <c:numCache>
                <c:formatCode>#,##0_);[Red]\(#,##0\)</c:formatCode>
                <c:ptCount val="6"/>
                <c:pt idx="0">
                  <c:v>2344549.65</c:v>
                </c:pt>
                <c:pt idx="1">
                  <c:v>4689099.3</c:v>
                </c:pt>
                <c:pt idx="2">
                  <c:v>7033648.9499999993</c:v>
                </c:pt>
                <c:pt idx="3">
                  <c:v>9378198.5999999996</c:v>
                </c:pt>
                <c:pt idx="4">
                  <c:v>11722748.25</c:v>
                </c:pt>
                <c:pt idx="5">
                  <c:v>14067297.9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33792"/>
        <c:axId val="185635584"/>
      </c:lineChart>
      <c:catAx>
        <c:axId val="1856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635584"/>
        <c:crosses val="autoZero"/>
        <c:auto val="1"/>
        <c:lblAlgn val="ctr"/>
        <c:lblOffset val="100"/>
        <c:noMultiLvlLbl val="0"/>
      </c:catAx>
      <c:valAx>
        <c:axId val="1856355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8563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6586458161268"/>
          <c:y val="0.11080866022968848"/>
          <c:w val="0.36943413541838743"/>
          <c:h val="0.56991912210068763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Sheet5!$Q$17</c:f>
              <c:strCache>
                <c:ptCount val="1"/>
                <c:pt idx="0">
                  <c:v>生ごみ減さん導入</c:v>
                </c:pt>
              </c:strCache>
            </c:strRef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strRef>
              <c:f>Sheet5!$R$16:$W$16</c:f>
              <c:strCache>
                <c:ptCount val="6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</c:strCache>
            </c:strRef>
          </c:xVal>
          <c:yVal>
            <c:numRef>
              <c:f>Sheet5!$R$17:$W$17</c:f>
              <c:numCache>
                <c:formatCode>#,##0_);[Red]\(#,##0\)</c:formatCode>
                <c:ptCount val="6"/>
                <c:pt idx="0">
                  <c:v>1232450.3500000001</c:v>
                </c:pt>
                <c:pt idx="1">
                  <c:v>2464900.7000000002</c:v>
                </c:pt>
                <c:pt idx="2">
                  <c:v>3697351.0500000003</c:v>
                </c:pt>
                <c:pt idx="3">
                  <c:v>4929801.4000000004</c:v>
                </c:pt>
                <c:pt idx="4">
                  <c:v>6162251.75</c:v>
                </c:pt>
                <c:pt idx="5">
                  <c:v>7394702.0999999996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Sheet5!$Q$18</c:f>
              <c:strCache>
                <c:ptCount val="1"/>
                <c:pt idx="0">
                  <c:v>処理委託（現状維持）</c:v>
                </c:pt>
              </c:strCache>
            </c:strRef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strRef>
              <c:f>Sheet5!$R$16:$W$16</c:f>
              <c:strCache>
                <c:ptCount val="6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</c:strCache>
            </c:strRef>
          </c:xVal>
          <c:yVal>
            <c:numRef>
              <c:f>Sheet5!$R$18:$W$18</c:f>
              <c:numCache>
                <c:formatCode>#,##0_);[Red]\(#,##0\)</c:formatCode>
                <c:ptCount val="6"/>
                <c:pt idx="0">
                  <c:v>3577000</c:v>
                </c:pt>
                <c:pt idx="1">
                  <c:v>7154000</c:v>
                </c:pt>
                <c:pt idx="2">
                  <c:v>10731000</c:v>
                </c:pt>
                <c:pt idx="3">
                  <c:v>14308000</c:v>
                </c:pt>
                <c:pt idx="4">
                  <c:v>17885000</c:v>
                </c:pt>
                <c:pt idx="5">
                  <c:v>21462000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Sheet5!$Q$19</c:f>
              <c:strCache>
                <c:ptCount val="1"/>
                <c:pt idx="0">
                  <c:v>余剰金（累積）</c:v>
                </c:pt>
              </c:strCache>
            </c:strRef>
          </c:tx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strRef>
              <c:f>Sheet5!$R$16:$W$16</c:f>
              <c:strCache>
                <c:ptCount val="6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</c:strCache>
            </c:strRef>
          </c:xVal>
          <c:yVal>
            <c:numRef>
              <c:f>Sheet5!$R$19:$W$19</c:f>
              <c:numCache>
                <c:formatCode>#,##0_);[Red]\(#,##0\)</c:formatCode>
                <c:ptCount val="6"/>
                <c:pt idx="0">
                  <c:v>2344549.65</c:v>
                </c:pt>
                <c:pt idx="1">
                  <c:v>4689099.3</c:v>
                </c:pt>
                <c:pt idx="2">
                  <c:v>7033648.9499999993</c:v>
                </c:pt>
                <c:pt idx="3">
                  <c:v>9378198.5999999996</c:v>
                </c:pt>
                <c:pt idx="4">
                  <c:v>11722748.25</c:v>
                </c:pt>
                <c:pt idx="5">
                  <c:v>14067297.9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07744"/>
        <c:axId val="112214016"/>
      </c:scatterChart>
      <c:valAx>
        <c:axId val="11220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14016"/>
        <c:crosses val="autoZero"/>
        <c:crossBetween val="midCat"/>
      </c:valAx>
      <c:valAx>
        <c:axId val="1122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207744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81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Sheet5!$Q$17</c:f>
              <c:strCache>
                <c:ptCount val="1"/>
                <c:pt idx="0">
                  <c:v>生ごみ減さん導入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Sheet5!$R$16:$X$16</c:f>
              <c:strCache>
                <c:ptCount val="7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  <c:pt idx="6">
                  <c:v>合計</c:v>
                </c:pt>
              </c:strCache>
            </c:strRef>
          </c:xVal>
          <c:yVal>
            <c:numRef>
              <c:f>Sheet5!$R$17:$X$17</c:f>
              <c:numCache>
                <c:formatCode>#,##0_);[Red]\(#,##0\)</c:formatCode>
                <c:ptCount val="7"/>
                <c:pt idx="0">
                  <c:v>1232450.3500000001</c:v>
                </c:pt>
                <c:pt idx="1">
                  <c:v>2464900.7000000002</c:v>
                </c:pt>
                <c:pt idx="2">
                  <c:v>3697351.0500000003</c:v>
                </c:pt>
                <c:pt idx="3">
                  <c:v>4929801.4000000004</c:v>
                </c:pt>
                <c:pt idx="4">
                  <c:v>6162251.75</c:v>
                </c:pt>
                <c:pt idx="5">
                  <c:v>7394702.0999999996</c:v>
                </c:pt>
                <c:pt idx="6">
                  <c:v>7394702.0999999996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Sheet5!$Q$18</c:f>
              <c:strCache>
                <c:ptCount val="1"/>
                <c:pt idx="0">
                  <c:v>処理委託（現状維持）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Sheet5!$R$16:$X$16</c:f>
              <c:strCache>
                <c:ptCount val="7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  <c:pt idx="6">
                  <c:v>合計</c:v>
                </c:pt>
              </c:strCache>
            </c:strRef>
          </c:xVal>
          <c:yVal>
            <c:numRef>
              <c:f>Sheet5!$R$18:$X$18</c:f>
              <c:numCache>
                <c:formatCode>#,##0_);[Red]\(#,##0\)</c:formatCode>
                <c:ptCount val="7"/>
                <c:pt idx="0">
                  <c:v>3577000</c:v>
                </c:pt>
                <c:pt idx="1">
                  <c:v>7154000</c:v>
                </c:pt>
                <c:pt idx="2">
                  <c:v>10731000</c:v>
                </c:pt>
                <c:pt idx="3">
                  <c:v>14308000</c:v>
                </c:pt>
                <c:pt idx="4">
                  <c:v>17885000</c:v>
                </c:pt>
                <c:pt idx="5">
                  <c:v>21462000</c:v>
                </c:pt>
                <c:pt idx="6">
                  <c:v>21462000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Sheet5!$Q$19</c:f>
              <c:strCache>
                <c:ptCount val="1"/>
                <c:pt idx="0">
                  <c:v>余剰金（累積）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Sheet5!$R$16:$X$16</c:f>
              <c:strCache>
                <c:ptCount val="7"/>
                <c:pt idx="0">
                  <c:v>１年後</c:v>
                </c:pt>
                <c:pt idx="1">
                  <c:v>２年後</c:v>
                </c:pt>
                <c:pt idx="2">
                  <c:v>３年後</c:v>
                </c:pt>
                <c:pt idx="3">
                  <c:v>４年後</c:v>
                </c:pt>
                <c:pt idx="4">
                  <c:v>５年後</c:v>
                </c:pt>
                <c:pt idx="5">
                  <c:v>６年後</c:v>
                </c:pt>
                <c:pt idx="6">
                  <c:v>合計</c:v>
                </c:pt>
              </c:strCache>
            </c:strRef>
          </c:xVal>
          <c:yVal>
            <c:numRef>
              <c:f>Sheet5!$R$19:$X$19</c:f>
              <c:numCache>
                <c:formatCode>#,##0_);[Red]\(#,##0\)</c:formatCode>
                <c:ptCount val="7"/>
                <c:pt idx="0">
                  <c:v>2344549.65</c:v>
                </c:pt>
                <c:pt idx="1">
                  <c:v>4689099.3</c:v>
                </c:pt>
                <c:pt idx="2">
                  <c:v>7033648.9499999993</c:v>
                </c:pt>
                <c:pt idx="3">
                  <c:v>9378198.5999999996</c:v>
                </c:pt>
                <c:pt idx="4">
                  <c:v>11722748.25</c:v>
                </c:pt>
                <c:pt idx="5">
                  <c:v>14067297.9</c:v>
                </c:pt>
                <c:pt idx="6">
                  <c:v>14067297.9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54336"/>
        <c:axId val="112928256"/>
      </c:scatterChart>
      <c:valAx>
        <c:axId val="11225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928256"/>
        <c:crosses val="autoZero"/>
        <c:crossBetween val="midCat"/>
      </c:valAx>
      <c:valAx>
        <c:axId val="11292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2543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42</xdr:row>
      <xdr:rowOff>190500</xdr:rowOff>
    </xdr:from>
    <xdr:to>
      <xdr:col>20</xdr:col>
      <xdr:colOff>400050</xdr:colOff>
      <xdr:row>49</xdr:row>
      <xdr:rowOff>133350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000625" y="8620125"/>
          <a:ext cx="3152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1.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年間通した１日の平均値値です。</a:t>
          </a:r>
          <a:endParaRPr lang="en-US" altLang="ja-JP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2.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3.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当社のデ－タ－に基づいて算出</a:t>
          </a:r>
          <a:endParaRPr lang="en-US" altLang="ja-JP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しています、従って本時間は諸条件にﾖﾘ</a:t>
          </a:r>
          <a:endParaRPr lang="en-US" altLang="ja-JP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変動します。</a:t>
          </a:r>
          <a:endParaRPr lang="en-US" altLang="ja-JP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、料金は、電力会社にﾖﾘ異なります。</a:t>
          </a:r>
          <a:endParaRPr lang="en-US" altLang="ja-JP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5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、料金は自治体にﾖﾘ異なります。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6</a:t>
          </a: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、作業費は含まれていません。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注</a:t>
          </a:r>
          <a:r>
            <a:rPr lang="en-US" altLang="ja-JP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7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、金額には税は含まれていません。</a:t>
          </a:r>
          <a:endParaRPr 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30</xdr:col>
      <xdr:colOff>85725</xdr:colOff>
      <xdr:row>47</xdr:row>
      <xdr:rowOff>0</xdr:rowOff>
    </xdr:from>
    <xdr:to>
      <xdr:col>41</xdr:col>
      <xdr:colOff>152400</xdr:colOff>
      <xdr:row>47</xdr:row>
      <xdr:rowOff>0</xdr:rowOff>
    </xdr:to>
    <xdr:graphicFrame macro="">
      <xdr:nvGraphicFramePr>
        <xdr:cNvPr id="207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38</xdr:row>
          <xdr:rowOff>0</xdr:rowOff>
        </xdr:from>
        <xdr:to>
          <xdr:col>18</xdr:col>
          <xdr:colOff>0</xdr:colOff>
          <xdr:row>42</xdr:row>
          <xdr:rowOff>28575</xdr:rowOff>
        </xdr:to>
        <xdr:pic>
          <xdr:nvPicPr>
            <xdr:cNvPr id="2080" name="図 8"/>
            <xdr:cNvPicPr>
              <a:picLocks noChangeAspect="1" noChangeArrowheads="1"/>
              <a:extLst>
                <a:ext uri="{84589F7E-364E-4C9E-8A38-B11213B215E9}">
                  <a14:cameraTool cellRange="Sheet5!$Q$16:$X$19" spid="_x0000_s20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9550" y="7248525"/>
              <a:ext cx="7277100" cy="866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190500</xdr:colOff>
      <xdr:row>42</xdr:row>
      <xdr:rowOff>190500</xdr:rowOff>
    </xdr:from>
    <xdr:to>
      <xdr:col>11</xdr:col>
      <xdr:colOff>276225</xdr:colOff>
      <xdr:row>53</xdr:row>
      <xdr:rowOff>171450</xdr:rowOff>
    </xdr:to>
    <xdr:graphicFrame macro="">
      <xdr:nvGraphicFramePr>
        <xdr:cNvPr id="208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1</xdr:row>
      <xdr:rowOff>85725</xdr:rowOff>
    </xdr:from>
    <xdr:to>
      <xdr:col>16</xdr:col>
      <xdr:colOff>419100</xdr:colOff>
      <xdr:row>12</xdr:row>
      <xdr:rowOff>209550</xdr:rowOff>
    </xdr:to>
    <xdr:graphicFrame macro="">
      <xdr:nvGraphicFramePr>
        <xdr:cNvPr id="30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6"/>
  <sheetViews>
    <sheetView tabSelected="1" view="pageBreakPreview" zoomScaleNormal="100" zoomScaleSheetLayoutView="100" workbookViewId="0">
      <selection sqref="A1:S1"/>
    </sheetView>
  </sheetViews>
  <sheetFormatPr defaultColWidth="3" defaultRowHeight="16.5" customHeight="1"/>
  <cols>
    <col min="1" max="1" width="3.125" style="129" customWidth="1"/>
    <col min="2" max="2" width="14" customWidth="1"/>
    <col min="3" max="3" width="6.125" customWidth="1"/>
    <col min="4" max="4" width="3" customWidth="1"/>
    <col min="5" max="5" width="2.875" customWidth="1"/>
    <col min="6" max="6" width="6.125" customWidth="1"/>
    <col min="7" max="7" width="5" customWidth="1"/>
    <col min="8" max="8" width="3.875" customWidth="1"/>
    <col min="9" max="9" width="4.5" customWidth="1"/>
    <col min="10" max="10" width="3.75" customWidth="1"/>
    <col min="11" max="11" width="3.875" customWidth="1"/>
    <col min="12" max="12" width="9.375" customWidth="1"/>
    <col min="13" max="13" width="3.625" customWidth="1"/>
    <col min="14" max="14" width="5.625" customWidth="1"/>
    <col min="15" max="15" width="3" customWidth="1"/>
    <col min="16" max="16" width="3.5" customWidth="1"/>
    <col min="17" max="17" width="14.125" customWidth="1"/>
    <col min="18" max="18" width="2.75" customWidth="1"/>
    <col min="19" max="19" width="3.5" style="4" customWidth="1"/>
    <col min="20" max="20" width="2.375" hidden="1" customWidth="1"/>
    <col min="21" max="21" width="5.625" customWidth="1"/>
    <col min="22" max="22" width="5.875" customWidth="1"/>
    <col min="23" max="25" width="3" customWidth="1"/>
    <col min="26" max="26" width="3.375" customWidth="1"/>
    <col min="27" max="27" width="9" customWidth="1"/>
    <col min="28" max="28" width="9.125" customWidth="1"/>
    <col min="29" max="29" width="9.375" customWidth="1"/>
    <col min="30" max="30" width="8.875" customWidth="1"/>
    <col min="31" max="31" width="9.5" customWidth="1"/>
    <col min="32" max="32" width="10" customWidth="1"/>
    <col min="33" max="33" width="12.625" customWidth="1"/>
  </cols>
  <sheetData>
    <row r="1" spans="1:36" ht="16.5" customHeight="1">
      <c r="A1" s="179" t="s">
        <v>103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36" ht="18.75" customHeight="1">
      <c r="A2" s="180" t="s">
        <v>93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36" ht="16.5" customHeight="1">
      <c r="A3" s="188" t="s">
        <v>97</v>
      </c>
      <c r="B3" s="188"/>
      <c r="C3" s="188"/>
      <c r="D3" s="188"/>
      <c r="E3" s="188"/>
      <c r="F3" s="183" t="s">
        <v>83</v>
      </c>
      <c r="G3" s="181" t="s">
        <v>87</v>
      </c>
      <c r="H3" s="181"/>
      <c r="I3" s="181" t="s">
        <v>90</v>
      </c>
      <c r="J3" s="181"/>
      <c r="K3" s="181"/>
      <c r="L3" s="181"/>
      <c r="M3" s="182" t="s">
        <v>111</v>
      </c>
      <c r="N3" s="182"/>
      <c r="O3" s="182"/>
      <c r="P3" s="182"/>
      <c r="Q3" s="182"/>
      <c r="R3" s="182"/>
      <c r="S3" s="182"/>
      <c r="T3" s="8"/>
      <c r="U3" s="8"/>
    </row>
    <row r="4" spans="1:36" ht="16.5" customHeight="1">
      <c r="A4" s="188"/>
      <c r="B4" s="188"/>
      <c r="C4" s="188"/>
      <c r="D4" s="188"/>
      <c r="E4" s="188"/>
      <c r="F4" s="183"/>
      <c r="G4" s="181"/>
      <c r="H4" s="181"/>
      <c r="I4" s="192" t="s">
        <v>78</v>
      </c>
      <c r="J4" s="192"/>
      <c r="K4" s="192"/>
      <c r="L4" s="192"/>
      <c r="M4" s="189">
        <v>350</v>
      </c>
      <c r="N4" s="189"/>
      <c r="O4" s="18" t="s">
        <v>10</v>
      </c>
      <c r="P4" s="19" t="s">
        <v>12</v>
      </c>
      <c r="Q4" s="82">
        <v>365</v>
      </c>
      <c r="R4" s="11" t="s">
        <v>15</v>
      </c>
      <c r="S4" s="50"/>
    </row>
    <row r="5" spans="1:36" s="15" customFormat="1" ht="16.5" customHeight="1">
      <c r="A5" s="129">
        <v>1</v>
      </c>
      <c r="B5" s="17" t="s">
        <v>60</v>
      </c>
      <c r="C5" s="17"/>
      <c r="D5" s="17"/>
      <c r="E5" s="17"/>
      <c r="F5" s="17"/>
      <c r="G5" s="17"/>
      <c r="H5" s="17"/>
      <c r="I5" s="190">
        <v>28</v>
      </c>
      <c r="J5" s="190"/>
      <c r="K5" s="190"/>
      <c r="L5" s="49" t="s">
        <v>49</v>
      </c>
      <c r="M5" s="49"/>
      <c r="N5" s="49"/>
      <c r="O5" s="49"/>
      <c r="P5" s="49"/>
      <c r="R5" s="49"/>
      <c r="S5" s="83"/>
      <c r="T5" s="42">
        <f>1-G11</f>
        <v>0.15000000000000002</v>
      </c>
      <c r="U5" s="106"/>
      <c r="AJ5" s="12"/>
    </row>
    <row r="6" spans="1:36" ht="16.5" customHeight="1">
      <c r="C6" s="115" t="s">
        <v>50</v>
      </c>
      <c r="D6" s="16" t="s">
        <v>24</v>
      </c>
      <c r="E6" s="16"/>
      <c r="F6" s="16"/>
      <c r="G6" s="16"/>
      <c r="H6" s="9"/>
      <c r="I6" s="11"/>
      <c r="J6" s="191">
        <f>M4</f>
        <v>350</v>
      </c>
      <c r="K6" s="191"/>
      <c r="L6" s="11" t="s">
        <v>10</v>
      </c>
      <c r="M6" s="11" t="s">
        <v>1</v>
      </c>
      <c r="N6" s="11">
        <f>I5</f>
        <v>28</v>
      </c>
      <c r="O6" s="11" t="s">
        <v>2</v>
      </c>
      <c r="P6" s="11" t="s">
        <v>3</v>
      </c>
      <c r="Q6" s="43">
        <f>J6*N6</f>
        <v>9800</v>
      </c>
      <c r="R6" s="49" t="s">
        <v>2</v>
      </c>
      <c r="S6" s="126" t="s">
        <v>79</v>
      </c>
      <c r="T6" s="3"/>
      <c r="U6" s="6"/>
      <c r="AJ6" s="49"/>
    </row>
    <row r="7" spans="1:36" ht="16.5" customHeight="1">
      <c r="C7" s="16"/>
      <c r="D7" s="16" t="s">
        <v>66</v>
      </c>
      <c r="E7" s="16"/>
      <c r="F7" s="16"/>
      <c r="G7" s="16"/>
      <c r="I7" s="16"/>
      <c r="J7" s="16"/>
      <c r="K7" s="16"/>
      <c r="L7" s="16"/>
      <c r="M7" s="16"/>
      <c r="N7" s="16"/>
      <c r="O7" s="16"/>
      <c r="P7" s="16"/>
      <c r="Q7" s="85">
        <f>Q8/12</f>
        <v>298083.33333333331</v>
      </c>
      <c r="R7" s="49" t="s">
        <v>2</v>
      </c>
      <c r="S7" s="126" t="s">
        <v>79</v>
      </c>
      <c r="T7" s="3"/>
      <c r="U7" s="6"/>
      <c r="AJ7" s="49"/>
    </row>
    <row r="8" spans="1:36" ht="16.5" customHeight="1">
      <c r="C8" s="16"/>
      <c r="D8" s="167" t="s">
        <v>64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94" t="s">
        <v>3</v>
      </c>
      <c r="Q8" s="117">
        <f>Q6*Q4</f>
        <v>3577000</v>
      </c>
      <c r="R8" s="49" t="s">
        <v>2</v>
      </c>
      <c r="S8" s="126" t="s">
        <v>79</v>
      </c>
      <c r="T8" s="3"/>
      <c r="U8" s="6"/>
      <c r="AJ8" s="49"/>
    </row>
    <row r="9" spans="1:36" ht="9.75" customHeight="1">
      <c r="C9" s="16"/>
      <c r="D9" s="16"/>
      <c r="E9" s="16"/>
      <c r="F9" s="16"/>
      <c r="G9" s="16"/>
      <c r="I9" s="10"/>
      <c r="J9" s="10"/>
      <c r="K9" s="10"/>
      <c r="L9" s="10"/>
      <c r="M9" s="10"/>
      <c r="N9" s="10"/>
      <c r="O9" s="10"/>
      <c r="P9" s="10"/>
      <c r="Q9" s="166" t="s">
        <v>51</v>
      </c>
      <c r="R9" s="166"/>
      <c r="S9" s="51"/>
      <c r="T9" s="3"/>
      <c r="U9" s="6"/>
      <c r="AJ9" s="49"/>
    </row>
    <row r="10" spans="1:36" ht="16.5" customHeight="1">
      <c r="A10" s="129">
        <v>2</v>
      </c>
      <c r="B10" s="168" t="s">
        <v>98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S10" s="5"/>
      <c r="AJ10" s="49"/>
    </row>
    <row r="11" spans="1:36" ht="16.5" customHeight="1">
      <c r="C11" s="12"/>
      <c r="D11" s="9" t="s">
        <v>61</v>
      </c>
      <c r="E11" s="12"/>
      <c r="F11" s="12"/>
      <c r="G11" s="169">
        <v>0.85</v>
      </c>
      <c r="H11" s="169"/>
      <c r="I11" s="126" t="s">
        <v>11</v>
      </c>
      <c r="J11" s="170" t="s">
        <v>62</v>
      </c>
      <c r="K11" s="170"/>
      <c r="L11" s="170"/>
      <c r="M11" s="170"/>
      <c r="N11" s="84">
        <f>M4-M4*G11</f>
        <v>52.5</v>
      </c>
      <c r="O11" s="9" t="s">
        <v>10</v>
      </c>
      <c r="P11" s="19" t="s">
        <v>11</v>
      </c>
      <c r="Q11" s="44"/>
      <c r="R11" s="49"/>
      <c r="S11" s="51"/>
      <c r="T11" s="3"/>
      <c r="U11" s="6"/>
      <c r="AJ11" s="49"/>
    </row>
    <row r="12" spans="1:36" ht="16.5" customHeight="1">
      <c r="B12" s="12"/>
      <c r="C12" s="12"/>
      <c r="D12" s="167" t="s">
        <v>63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94" t="s">
        <v>3</v>
      </c>
      <c r="Q12" s="93">
        <f>Q8*T5</f>
        <v>536550.00000000012</v>
      </c>
      <c r="R12" s="49" t="s">
        <v>2</v>
      </c>
      <c r="S12" s="126" t="s">
        <v>79</v>
      </c>
      <c r="T12" s="3"/>
      <c r="U12" s="6"/>
      <c r="AA12" s="5" t="s">
        <v>72</v>
      </c>
      <c r="AB12" s="1" t="s">
        <v>72</v>
      </c>
      <c r="AC12" s="1" t="s">
        <v>72</v>
      </c>
      <c r="AD12" s="181" t="s">
        <v>72</v>
      </c>
      <c r="AE12" s="181"/>
      <c r="AF12" s="10"/>
      <c r="AG12" s="10" t="s">
        <v>51</v>
      </c>
      <c r="AJ12" s="49"/>
    </row>
    <row r="13" spans="1:36" ht="10.5" customHeight="1">
      <c r="B13" s="12"/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66" t="s">
        <v>51</v>
      </c>
      <c r="R13" s="166"/>
      <c r="S13" s="51"/>
      <c r="T13" s="3"/>
      <c r="V13" s="13"/>
      <c r="W13" s="13"/>
      <c r="X13" s="9"/>
      <c r="Y13" s="13"/>
      <c r="Z13" s="13"/>
      <c r="AA13" s="83"/>
      <c r="AB13" s="12"/>
      <c r="AC13" s="12"/>
      <c r="AE13" s="10"/>
      <c r="AF13" s="10"/>
      <c r="AG13" s="10"/>
      <c r="AJ13" s="49"/>
    </row>
    <row r="14" spans="1:36" ht="16.5" customHeight="1">
      <c r="A14" s="130">
        <v>3</v>
      </c>
      <c r="B14" s="86" t="s">
        <v>94</v>
      </c>
      <c r="C14" s="86"/>
      <c r="D14" s="86"/>
      <c r="E14" s="86"/>
      <c r="F14" s="87"/>
      <c r="G14" s="86"/>
      <c r="H14" s="9"/>
      <c r="I14" s="9"/>
      <c r="J14" s="9"/>
      <c r="K14" s="9"/>
      <c r="L14" s="9"/>
      <c r="M14" s="9"/>
      <c r="N14" s="9"/>
      <c r="O14" s="9"/>
      <c r="P14" s="9"/>
      <c r="Q14" s="9"/>
      <c r="R14" s="49"/>
      <c r="S14" s="51"/>
      <c r="T14" s="3"/>
      <c r="U14" s="3"/>
    </row>
    <row r="15" spans="1:36" ht="16.5" customHeight="1">
      <c r="A15" s="129" t="s">
        <v>48</v>
      </c>
      <c r="B15" s="165" t="s">
        <v>100</v>
      </c>
      <c r="C15" s="165"/>
      <c r="D15" s="164">
        <v>4</v>
      </c>
      <c r="E15" s="164"/>
      <c r="F15" s="46" t="s">
        <v>99</v>
      </c>
      <c r="G15" s="119">
        <f>ROUNDUP(Sheet5!C3,0)</f>
        <v>1</v>
      </c>
      <c r="H15" s="9" t="s">
        <v>69</v>
      </c>
      <c r="I15" s="162" t="s">
        <v>88</v>
      </c>
      <c r="J15" s="162"/>
      <c r="K15" s="162"/>
      <c r="L15" s="136">
        <v>350</v>
      </c>
      <c r="M15" s="46" t="s">
        <v>89</v>
      </c>
      <c r="N15" s="163" t="s">
        <v>18</v>
      </c>
      <c r="O15" s="163"/>
      <c r="P15" s="163"/>
      <c r="Q15" s="137">
        <f>G15*D15</f>
        <v>4</v>
      </c>
      <c r="R15" s="18" t="s">
        <v>53</v>
      </c>
      <c r="S15" s="127" t="s">
        <v>13</v>
      </c>
      <c r="T15" s="3"/>
      <c r="U15" s="3"/>
    </row>
    <row r="16" spans="1:36" ht="10.5" customHeight="1">
      <c r="B16" s="86"/>
      <c r="C16" s="49"/>
      <c r="D16" s="49"/>
      <c r="E16" s="49"/>
      <c r="F16" s="49"/>
      <c r="G16" s="116"/>
      <c r="H16" s="9"/>
      <c r="I16" s="49"/>
      <c r="J16" s="49"/>
      <c r="K16" s="49"/>
      <c r="L16" s="49"/>
      <c r="M16" s="49"/>
      <c r="N16" s="118"/>
      <c r="O16" s="118"/>
      <c r="P16" s="118"/>
      <c r="Q16" s="48"/>
      <c r="R16" s="18"/>
      <c r="S16" s="95"/>
      <c r="T16" s="3"/>
      <c r="U16" s="3"/>
    </row>
    <row r="17" spans="1:33" ht="16.5" customHeight="1">
      <c r="A17" s="129" t="s">
        <v>84</v>
      </c>
      <c r="B17" s="49" t="s">
        <v>7</v>
      </c>
      <c r="C17" s="170" t="s">
        <v>39</v>
      </c>
      <c r="D17" s="170"/>
      <c r="E17" s="170"/>
      <c r="F17" s="170"/>
      <c r="G17" s="170"/>
      <c r="H17" s="170"/>
      <c r="I17" s="23">
        <v>18</v>
      </c>
      <c r="J17" s="11" t="s">
        <v>9</v>
      </c>
      <c r="K17" s="9"/>
      <c r="L17" s="9"/>
      <c r="M17" s="9"/>
      <c r="N17" s="14" t="s">
        <v>14</v>
      </c>
      <c r="O17" s="9"/>
      <c r="P17" s="9"/>
      <c r="Q17" s="9"/>
      <c r="R17" s="9"/>
      <c r="S17" s="50"/>
      <c r="T17" s="3"/>
      <c r="U17" s="3"/>
    </row>
    <row r="18" spans="1:33" ht="16.5" customHeight="1" thickBot="1">
      <c r="A18" s="131"/>
      <c r="B18" s="107" t="s">
        <v>16</v>
      </c>
      <c r="C18" s="175" t="s">
        <v>17</v>
      </c>
      <c r="D18" s="176"/>
      <c r="E18" s="177"/>
      <c r="F18" s="175" t="s">
        <v>18</v>
      </c>
      <c r="G18" s="176"/>
      <c r="H18" s="176"/>
      <c r="I18" s="176"/>
      <c r="J18" s="176"/>
      <c r="K18" s="177"/>
      <c r="L18" s="175" t="s">
        <v>19</v>
      </c>
      <c r="M18" s="177"/>
      <c r="N18" s="175" t="s">
        <v>21</v>
      </c>
      <c r="O18" s="176"/>
      <c r="P18" s="176"/>
      <c r="Q18" s="107" t="s">
        <v>22</v>
      </c>
      <c r="R18" s="108"/>
      <c r="S18" s="51"/>
      <c r="T18" s="3"/>
      <c r="U18" s="3"/>
      <c r="AG18" s="111" t="s">
        <v>76</v>
      </c>
    </row>
    <row r="19" spans="1:33" ht="16.5" customHeight="1" thickTop="1">
      <c r="B19" s="61" t="s">
        <v>0</v>
      </c>
      <c r="C19" s="60">
        <v>5.5</v>
      </c>
      <c r="D19" s="19" t="s">
        <v>52</v>
      </c>
      <c r="E19" s="18" t="s">
        <v>1</v>
      </c>
      <c r="F19" s="20">
        <f>Q15</f>
        <v>4</v>
      </c>
      <c r="G19" s="18" t="s">
        <v>53</v>
      </c>
      <c r="H19" s="20"/>
      <c r="I19" s="62"/>
      <c r="J19" s="20"/>
      <c r="K19" s="18" t="s">
        <v>1</v>
      </c>
      <c r="L19" s="88">
        <v>1</v>
      </c>
      <c r="M19" s="18" t="s">
        <v>1</v>
      </c>
      <c r="N19" s="20">
        <f>I17</f>
        <v>18</v>
      </c>
      <c r="O19" s="20" t="s">
        <v>2</v>
      </c>
      <c r="P19" s="20" t="s">
        <v>3</v>
      </c>
      <c r="Q19" s="76">
        <f>C19*F19*L19*N19</f>
        <v>396</v>
      </c>
      <c r="R19" s="53" t="s">
        <v>2</v>
      </c>
      <c r="S19" s="83"/>
      <c r="T19" s="3"/>
      <c r="U19" s="3"/>
    </row>
    <row r="20" spans="1:33" ht="16.5" customHeight="1">
      <c r="B20" s="64" t="s">
        <v>28</v>
      </c>
      <c r="C20" s="91">
        <v>0.47</v>
      </c>
      <c r="D20" s="58" t="s">
        <v>52</v>
      </c>
      <c r="E20" s="63" t="s">
        <v>1</v>
      </c>
      <c r="F20" s="65">
        <f>Q15</f>
        <v>4</v>
      </c>
      <c r="G20" s="63" t="s">
        <v>53</v>
      </c>
      <c r="H20" s="73" t="s">
        <v>54</v>
      </c>
      <c r="I20" s="72">
        <v>0.5</v>
      </c>
      <c r="J20" s="65" t="s">
        <v>55</v>
      </c>
      <c r="K20" s="63" t="s">
        <v>1</v>
      </c>
      <c r="L20" s="89">
        <v>1</v>
      </c>
      <c r="M20" s="63" t="s">
        <v>1</v>
      </c>
      <c r="N20" s="65">
        <f>I17</f>
        <v>18</v>
      </c>
      <c r="O20" s="65" t="s">
        <v>2</v>
      </c>
      <c r="P20" s="65" t="s">
        <v>3</v>
      </c>
      <c r="Q20" s="77">
        <f>C20*(F20+I20)*L20*N20</f>
        <v>38.069999999999993</v>
      </c>
      <c r="R20" s="55" t="s">
        <v>2</v>
      </c>
      <c r="S20" s="83"/>
      <c r="T20" s="3"/>
      <c r="U20" s="3"/>
    </row>
    <row r="21" spans="1:33" ht="16.5" customHeight="1">
      <c r="B21" s="24" t="s">
        <v>29</v>
      </c>
      <c r="C21" s="92">
        <v>6</v>
      </c>
      <c r="D21" s="59" t="s">
        <v>52</v>
      </c>
      <c r="E21" s="67" t="s">
        <v>1</v>
      </c>
      <c r="F21" s="68">
        <f>Q15</f>
        <v>4</v>
      </c>
      <c r="G21" s="67" t="s">
        <v>53</v>
      </c>
      <c r="H21" s="68"/>
      <c r="I21" s="69"/>
      <c r="J21" s="68"/>
      <c r="K21" s="67" t="s">
        <v>1</v>
      </c>
      <c r="L21" s="90">
        <v>0.5</v>
      </c>
      <c r="M21" s="67" t="s">
        <v>1</v>
      </c>
      <c r="N21" s="68">
        <f>I17</f>
        <v>18</v>
      </c>
      <c r="O21" s="68" t="s">
        <v>2</v>
      </c>
      <c r="P21" s="68" t="s">
        <v>3</v>
      </c>
      <c r="Q21" s="78">
        <f>C21*F21*L21*N21</f>
        <v>216</v>
      </c>
      <c r="R21" s="57" t="s">
        <v>2</v>
      </c>
      <c r="S21" s="83"/>
      <c r="T21" s="3"/>
      <c r="U21" s="3"/>
    </row>
    <row r="22" spans="1:33" ht="16.5" customHeight="1">
      <c r="B22" s="9"/>
      <c r="C22" s="115" t="s">
        <v>56</v>
      </c>
      <c r="D22" s="173" t="s">
        <v>46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39">
        <f>SUM(Q19:Q21)</f>
        <v>650.06999999999994</v>
      </c>
      <c r="R22" s="21" t="s">
        <v>2</v>
      </c>
      <c r="S22" s="126" t="s">
        <v>79</v>
      </c>
      <c r="T22" s="3"/>
      <c r="U22" s="3"/>
    </row>
    <row r="23" spans="1:33" ht="8.25" customHeight="1">
      <c r="B23" s="9"/>
      <c r="C23" s="9"/>
      <c r="D23" s="9"/>
      <c r="E23" s="10"/>
      <c r="F23" s="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39"/>
      <c r="R23" s="21"/>
      <c r="S23" s="51"/>
      <c r="T23" s="3"/>
      <c r="U23" s="3"/>
    </row>
    <row r="24" spans="1:33" ht="16.5" customHeight="1">
      <c r="A24" s="129" t="s">
        <v>85</v>
      </c>
      <c r="B24" s="9" t="s">
        <v>8</v>
      </c>
      <c r="C24" s="170" t="s">
        <v>38</v>
      </c>
      <c r="D24" s="170"/>
      <c r="E24" s="170"/>
      <c r="F24" s="170"/>
      <c r="G24" s="22">
        <v>400</v>
      </c>
      <c r="H24" s="11" t="s">
        <v>30</v>
      </c>
      <c r="I24" s="9"/>
      <c r="J24" s="9"/>
      <c r="K24" s="9"/>
      <c r="L24" s="9"/>
      <c r="M24" s="9"/>
      <c r="N24" s="50"/>
      <c r="O24" s="9"/>
      <c r="P24" s="9"/>
      <c r="Q24" s="9"/>
      <c r="R24" s="10"/>
      <c r="S24" s="51"/>
      <c r="T24" s="3"/>
      <c r="V24" s="185" t="s">
        <v>72</v>
      </c>
      <c r="W24" s="185"/>
      <c r="X24" s="185"/>
      <c r="Y24" s="185"/>
      <c r="Z24" s="185"/>
    </row>
    <row r="25" spans="1:33" ht="16.5" customHeight="1" thickBot="1">
      <c r="B25" s="107" t="s">
        <v>16</v>
      </c>
      <c r="C25" s="175" t="s">
        <v>20</v>
      </c>
      <c r="D25" s="176"/>
      <c r="E25" s="177"/>
      <c r="F25" s="175" t="s">
        <v>18</v>
      </c>
      <c r="G25" s="176"/>
      <c r="H25" s="176"/>
      <c r="I25" s="176"/>
      <c r="J25" s="176"/>
      <c r="K25" s="177"/>
      <c r="L25" s="175" t="s">
        <v>19</v>
      </c>
      <c r="M25" s="177"/>
      <c r="N25" s="175" t="s">
        <v>21</v>
      </c>
      <c r="O25" s="176"/>
      <c r="P25" s="177"/>
      <c r="Q25" s="175" t="s">
        <v>22</v>
      </c>
      <c r="R25" s="177"/>
      <c r="S25" s="51"/>
      <c r="T25" s="3"/>
    </row>
    <row r="26" spans="1:33" ht="16.5" customHeight="1" thickTop="1">
      <c r="B26" s="52" t="s">
        <v>4</v>
      </c>
      <c r="C26" s="61">
        <v>0.17</v>
      </c>
      <c r="D26" s="18" t="s">
        <v>57</v>
      </c>
      <c r="E26" s="18" t="s">
        <v>1</v>
      </c>
      <c r="F26" s="95">
        <f>Q15*60</f>
        <v>240</v>
      </c>
      <c r="G26" s="18" t="s">
        <v>58</v>
      </c>
      <c r="H26" s="20"/>
      <c r="I26" s="70"/>
      <c r="J26" s="20"/>
      <c r="K26" s="18" t="s">
        <v>1</v>
      </c>
      <c r="L26" s="88">
        <v>1</v>
      </c>
      <c r="M26" s="18" t="s">
        <v>1</v>
      </c>
      <c r="N26" s="20">
        <f>G24/1000</f>
        <v>0.4</v>
      </c>
      <c r="O26" s="20" t="s">
        <v>2</v>
      </c>
      <c r="P26" s="20" t="s">
        <v>3</v>
      </c>
      <c r="Q26" s="79">
        <f>C26*F26*L26*N26</f>
        <v>16.320000000000004</v>
      </c>
      <c r="R26" s="53" t="s">
        <v>2</v>
      </c>
      <c r="S26" s="51"/>
      <c r="T26" s="3"/>
    </row>
    <row r="27" spans="1:33" ht="16.5" customHeight="1">
      <c r="B27" s="54" t="s">
        <v>5</v>
      </c>
      <c r="C27" s="64">
        <v>1</v>
      </c>
      <c r="D27" s="63" t="s">
        <v>57</v>
      </c>
      <c r="E27" s="63" t="s">
        <v>1</v>
      </c>
      <c r="F27" s="120">
        <f>8*G15</f>
        <v>8</v>
      </c>
      <c r="G27" s="63" t="s">
        <v>58</v>
      </c>
      <c r="H27" s="65"/>
      <c r="I27" s="71"/>
      <c r="J27" s="65"/>
      <c r="K27" s="63" t="s">
        <v>1</v>
      </c>
      <c r="L27" s="89">
        <v>1</v>
      </c>
      <c r="M27" s="63" t="s">
        <v>1</v>
      </c>
      <c r="N27" s="65">
        <f>G24/1000</f>
        <v>0.4</v>
      </c>
      <c r="O27" s="65" t="s">
        <v>2</v>
      </c>
      <c r="P27" s="66" t="s">
        <v>3</v>
      </c>
      <c r="Q27" s="80">
        <f>C27*F27*L27*N27</f>
        <v>3.2</v>
      </c>
      <c r="R27" s="55" t="s">
        <v>2</v>
      </c>
      <c r="S27" s="51"/>
      <c r="T27" s="3"/>
      <c r="U27" s="3"/>
    </row>
    <row r="28" spans="1:33" ht="16.5" customHeight="1">
      <c r="B28" s="56" t="s">
        <v>6</v>
      </c>
      <c r="C28" s="24">
        <v>1</v>
      </c>
      <c r="D28" s="67" t="s">
        <v>57</v>
      </c>
      <c r="E28" s="67" t="s">
        <v>1</v>
      </c>
      <c r="F28" s="121">
        <f>Q15*60</f>
        <v>240</v>
      </c>
      <c r="G28" s="67" t="s">
        <v>58</v>
      </c>
      <c r="H28" s="74" t="s">
        <v>54</v>
      </c>
      <c r="I28" s="75">
        <v>10</v>
      </c>
      <c r="J28" s="74" t="s">
        <v>59</v>
      </c>
      <c r="K28" s="67" t="s">
        <v>1</v>
      </c>
      <c r="L28" s="90">
        <v>1</v>
      </c>
      <c r="M28" s="67" t="s">
        <v>1</v>
      </c>
      <c r="N28" s="68">
        <f>G24/1000</f>
        <v>0.4</v>
      </c>
      <c r="O28" s="68" t="s">
        <v>2</v>
      </c>
      <c r="P28" s="68" t="s">
        <v>3</v>
      </c>
      <c r="Q28" s="81">
        <f>C28*(F28+I28)*L28*N28</f>
        <v>100</v>
      </c>
      <c r="R28" s="57" t="s">
        <v>2</v>
      </c>
      <c r="S28" s="51"/>
    </row>
    <row r="29" spans="1:33" ht="16.5" customHeight="1">
      <c r="B29" s="9"/>
      <c r="C29" s="115" t="s">
        <v>27</v>
      </c>
      <c r="D29" s="174" t="s">
        <v>47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40">
        <f>SUM(Q26:Q28)</f>
        <v>119.52000000000001</v>
      </c>
      <c r="R29" s="49" t="s">
        <v>2</v>
      </c>
      <c r="S29" s="126" t="s">
        <v>79</v>
      </c>
      <c r="V29" s="184" t="s">
        <v>51</v>
      </c>
      <c r="W29" s="165"/>
      <c r="X29" s="46" t="s">
        <v>51</v>
      </c>
      <c r="Y29" s="47" t="s">
        <v>51</v>
      </c>
      <c r="Z29" s="46" t="s">
        <v>51</v>
      </c>
      <c r="AA29" s="184" t="s">
        <v>51</v>
      </c>
      <c r="AB29" s="165"/>
      <c r="AC29" s="10" t="s">
        <v>51</v>
      </c>
      <c r="AD29" s="165" t="s">
        <v>68</v>
      </c>
      <c r="AE29" s="165"/>
      <c r="AF29" s="9" t="s">
        <v>51</v>
      </c>
      <c r="AG29" s="9" t="s">
        <v>51</v>
      </c>
    </row>
    <row r="30" spans="1:33" ht="6.75" customHeight="1">
      <c r="B30" s="150"/>
      <c r="C30" s="20"/>
      <c r="D30" s="148"/>
      <c r="E30" s="148"/>
      <c r="F30" s="95"/>
      <c r="G30" s="148"/>
      <c r="H30" s="151"/>
      <c r="I30" s="152"/>
      <c r="J30" s="151"/>
      <c r="K30" s="148"/>
      <c r="L30" s="88"/>
      <c r="M30" s="148"/>
      <c r="N30" s="20"/>
      <c r="O30" s="20"/>
      <c r="P30" s="20"/>
      <c r="Q30" s="153"/>
      <c r="R30" s="21"/>
      <c r="S30" s="51"/>
    </row>
    <row r="31" spans="1:33" ht="16.5" customHeight="1">
      <c r="A31" s="129" t="s">
        <v>104</v>
      </c>
      <c r="B31" s="154" t="s">
        <v>105</v>
      </c>
      <c r="C31" s="155" t="s">
        <v>108</v>
      </c>
      <c r="D31" s="160" t="s">
        <v>105</v>
      </c>
      <c r="E31" s="160"/>
      <c r="F31" s="160"/>
      <c r="G31" s="159">
        <f>G15</f>
        <v>1</v>
      </c>
      <c r="H31" s="178" t="s">
        <v>106</v>
      </c>
      <c r="I31" s="178"/>
      <c r="J31" s="156"/>
      <c r="K31" s="157" t="s">
        <v>107</v>
      </c>
      <c r="L31" s="156"/>
      <c r="M31" s="161">
        <v>1000</v>
      </c>
      <c r="N31" s="161"/>
      <c r="O31" s="158" t="s">
        <v>109</v>
      </c>
      <c r="P31" s="157" t="s">
        <v>110</v>
      </c>
      <c r="Q31" s="40">
        <f>G31*M31</f>
        <v>1000</v>
      </c>
      <c r="R31" s="149" t="s">
        <v>2</v>
      </c>
      <c r="S31" s="126" t="s">
        <v>79</v>
      </c>
    </row>
    <row r="32" spans="1:33" ht="16.5" customHeight="1">
      <c r="C32" s="115" t="s">
        <v>50</v>
      </c>
      <c r="D32" s="172" t="s">
        <v>102</v>
      </c>
      <c r="E32" s="172"/>
      <c r="F32" s="172"/>
      <c r="G32" s="172"/>
      <c r="H32" s="172"/>
      <c r="I32" s="172"/>
      <c r="J32" s="170" t="s">
        <v>112</v>
      </c>
      <c r="K32" s="170"/>
      <c r="L32" s="170"/>
      <c r="M32" s="170"/>
      <c r="N32" s="170"/>
      <c r="O32" s="170"/>
      <c r="P32" s="170"/>
      <c r="Q32" s="45">
        <f>Q22+Q29+Q31</f>
        <v>1769.59</v>
      </c>
      <c r="R32" s="49" t="s">
        <v>2</v>
      </c>
      <c r="S32" s="126" t="s">
        <v>79</v>
      </c>
      <c r="T32" s="5"/>
      <c r="U32" s="5"/>
      <c r="Z32" s="7"/>
    </row>
    <row r="33" spans="1:26" ht="16.5" customHeight="1">
      <c r="C33" s="146" t="s">
        <v>26</v>
      </c>
      <c r="D33" s="171" t="s">
        <v>23</v>
      </c>
      <c r="E33" s="171"/>
      <c r="F33" s="171"/>
      <c r="G33" s="171"/>
      <c r="H33" s="171"/>
      <c r="I33" s="171"/>
      <c r="J33" s="171" t="s">
        <v>113</v>
      </c>
      <c r="K33" s="171"/>
      <c r="L33" s="171"/>
      <c r="M33" s="171"/>
      <c r="N33" s="171"/>
      <c r="O33" s="171"/>
      <c r="P33" s="171"/>
      <c r="Q33" s="147">
        <f>Q32*Q4</f>
        <v>645900.35</v>
      </c>
      <c r="R33" s="49" t="s">
        <v>2</v>
      </c>
      <c r="S33" s="126" t="s">
        <v>79</v>
      </c>
      <c r="T33" s="3"/>
      <c r="U33" s="3"/>
      <c r="V33" s="181" t="s">
        <v>71</v>
      </c>
      <c r="W33" s="181"/>
      <c r="X33" s="181"/>
      <c r="Y33" s="181"/>
      <c r="Z33" s="181"/>
    </row>
    <row r="34" spans="1:26" ht="8.25" customHeight="1">
      <c r="C34" s="115"/>
      <c r="D34" s="13"/>
      <c r="E34" s="13"/>
      <c r="F34" s="13"/>
      <c r="G34" s="13"/>
      <c r="H34" s="13"/>
      <c r="I34" s="13"/>
      <c r="J34" s="12"/>
      <c r="K34" s="12"/>
      <c r="L34" s="12"/>
      <c r="M34" s="12"/>
      <c r="N34" s="12"/>
      <c r="O34" s="12"/>
      <c r="P34" s="12"/>
      <c r="Q34" s="43"/>
      <c r="R34" s="49"/>
      <c r="S34" s="126"/>
      <c r="T34" s="3"/>
      <c r="U34" s="3"/>
      <c r="V34" s="1"/>
      <c r="W34" s="1"/>
      <c r="X34" s="1"/>
      <c r="Y34" s="1"/>
      <c r="Z34" s="1"/>
    </row>
    <row r="35" spans="1:26" ht="16.5" customHeight="1">
      <c r="A35" s="129" t="s">
        <v>86</v>
      </c>
      <c r="B35" s="171" t="s">
        <v>80</v>
      </c>
      <c r="C35" s="171"/>
      <c r="D35" s="142" t="s">
        <v>70</v>
      </c>
      <c r="E35" s="143"/>
      <c r="F35" s="144"/>
      <c r="G35" s="142"/>
      <c r="H35" s="142"/>
      <c r="I35" s="142"/>
      <c r="J35" s="142"/>
      <c r="K35" s="142"/>
      <c r="L35" s="142"/>
      <c r="M35" s="142" t="s">
        <v>82</v>
      </c>
      <c r="N35" s="145"/>
      <c r="O35" s="144"/>
      <c r="P35" s="144"/>
      <c r="Q35" s="140">
        <f>G15*50000</f>
        <v>50000</v>
      </c>
      <c r="R35" s="49" t="s">
        <v>2</v>
      </c>
      <c r="S35" s="126" t="s">
        <v>65</v>
      </c>
      <c r="T35" s="3"/>
      <c r="U35" s="3"/>
      <c r="V35" s="186" t="s">
        <v>72</v>
      </c>
      <c r="W35" s="187"/>
      <c r="X35" s="187"/>
      <c r="Y35" s="187"/>
      <c r="Z35" s="187"/>
    </row>
    <row r="36" spans="1:26" ht="18" customHeight="1">
      <c r="B36" s="193" t="s">
        <v>101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41">
        <f>Q33+Q35+Q31</f>
        <v>696900.35</v>
      </c>
      <c r="R36" s="138" t="s">
        <v>2</v>
      </c>
      <c r="S36" s="139" t="s">
        <v>79</v>
      </c>
      <c r="T36" s="3"/>
      <c r="U36" s="3"/>
    </row>
    <row r="37" spans="1:26" ht="7.5" customHeigh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93"/>
      <c r="R37" s="10"/>
      <c r="S37" s="126"/>
      <c r="T37" s="3"/>
      <c r="U37" s="3"/>
    </row>
    <row r="38" spans="1:26" ht="16.5" customHeight="1">
      <c r="A38" s="130">
        <v>4</v>
      </c>
      <c r="B38" s="168" t="s">
        <v>96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9"/>
      <c r="P38" s="9"/>
      <c r="Q38" s="9"/>
      <c r="R38" s="9"/>
      <c r="S38" s="50"/>
      <c r="T38" s="3"/>
      <c r="U38" s="3"/>
    </row>
    <row r="39" spans="1:26" ht="16.5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T39" s="1"/>
      <c r="U39" s="1"/>
    </row>
    <row r="40" spans="1:26" ht="16.5" customHeight="1">
      <c r="T40" s="1"/>
      <c r="U40" s="1"/>
    </row>
    <row r="41" spans="1:26" ht="16.5" customHeight="1">
      <c r="T41" s="5"/>
      <c r="U41" s="5"/>
    </row>
    <row r="42" spans="1:26" ht="16.5" customHeight="1">
      <c r="T42" s="3"/>
      <c r="U42" s="3"/>
    </row>
    <row r="43" spans="1:26" ht="16.5" customHeight="1">
      <c r="T43" s="3"/>
      <c r="U43" s="3"/>
    </row>
    <row r="44" spans="1:26" ht="16.5" customHeight="1">
      <c r="T44" s="3"/>
      <c r="U44" s="3"/>
    </row>
    <row r="49" spans="12:33" ht="16.5" customHeight="1">
      <c r="L49" s="2" t="s">
        <v>67</v>
      </c>
    </row>
    <row r="58" spans="12:33" ht="16.5" customHeight="1"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64" spans="12:33" ht="16.5" customHeight="1">
      <c r="T64" s="8"/>
      <c r="U64" s="8"/>
    </row>
    <row r="65" spans="20:33" ht="16.5" customHeight="1">
      <c r="AB65" s="12" t="s">
        <v>51</v>
      </c>
      <c r="AC65" s="12" t="s">
        <v>51</v>
      </c>
      <c r="AE65" s="165" t="s">
        <v>51</v>
      </c>
      <c r="AF65" s="165"/>
      <c r="AG65" s="10" t="s">
        <v>51</v>
      </c>
    </row>
    <row r="66" spans="20:33" ht="16.5" customHeight="1">
      <c r="T66" s="42" t="e">
        <f>1-#REF!</f>
        <v>#REF!</v>
      </c>
      <c r="U66" s="106"/>
      <c r="V66" s="13"/>
      <c r="W66" s="13"/>
      <c r="X66" s="9"/>
      <c r="Y66" s="13"/>
      <c r="Z66" s="13"/>
      <c r="AA66" s="12"/>
      <c r="AB66" s="12"/>
      <c r="AC66" s="12"/>
      <c r="AE66" s="10"/>
      <c r="AF66" s="10"/>
      <c r="AG66" s="10"/>
    </row>
    <row r="67" spans="20:33" ht="16.5" customHeight="1">
      <c r="T67" s="3"/>
      <c r="U67" s="3"/>
      <c r="V67" s="184" t="s">
        <v>51</v>
      </c>
      <c r="W67" s="165"/>
      <c r="X67" s="46" t="s">
        <v>51</v>
      </c>
      <c r="Y67" s="47" t="s">
        <v>51</v>
      </c>
      <c r="Z67" s="46" t="s">
        <v>51</v>
      </c>
      <c r="AA67" s="184" t="s">
        <v>51</v>
      </c>
      <c r="AB67" s="165"/>
      <c r="AC67" s="10" t="s">
        <v>51</v>
      </c>
      <c r="AD67" s="165" t="s">
        <v>68</v>
      </c>
      <c r="AE67" s="165"/>
      <c r="AF67" s="9" t="s">
        <v>51</v>
      </c>
      <c r="AG67" s="9" t="s">
        <v>51</v>
      </c>
    </row>
    <row r="68" spans="20:33" ht="16.5" customHeight="1">
      <c r="T68" s="3"/>
      <c r="U68" s="3"/>
      <c r="Z68" s="7"/>
    </row>
    <row r="69" spans="20:33" ht="16.5" customHeight="1">
      <c r="T69" s="3"/>
      <c r="U69" s="3"/>
    </row>
    <row r="70" spans="20:33" ht="16.5" customHeight="1">
      <c r="T70" s="3"/>
    </row>
    <row r="71" spans="20:33" ht="16.5" customHeight="1">
      <c r="T71" s="3"/>
    </row>
    <row r="72" spans="20:33" ht="16.5" customHeight="1">
      <c r="T72" s="3"/>
    </row>
    <row r="73" spans="20:33" ht="16.5" customHeight="1">
      <c r="T73" s="3"/>
      <c r="U73" s="3"/>
    </row>
    <row r="76" spans="20:33" ht="16.5" customHeight="1">
      <c r="T76" s="5"/>
      <c r="U76" s="5"/>
    </row>
    <row r="77" spans="20:33" ht="16.5" customHeight="1">
      <c r="T77" s="3"/>
      <c r="U77" s="3"/>
    </row>
    <row r="78" spans="20:33" ht="16.5" customHeight="1">
      <c r="T78" s="3"/>
      <c r="U78" s="3"/>
    </row>
    <row r="79" spans="20:33" ht="16.5" customHeight="1">
      <c r="T79" s="3"/>
      <c r="U79" s="3"/>
    </row>
    <row r="80" spans="20:33" ht="16.5" customHeight="1">
      <c r="T80" s="3"/>
      <c r="U80" s="3"/>
    </row>
    <row r="81" spans="20:21" ht="16.5" customHeight="1">
      <c r="T81" s="1"/>
      <c r="U81" s="1"/>
    </row>
    <row r="82" spans="20:21" ht="16.5" customHeight="1">
      <c r="T82" s="1"/>
      <c r="U82" s="1"/>
    </row>
    <row r="83" spans="20:21" ht="16.5" customHeight="1">
      <c r="T83" s="5"/>
      <c r="U83" s="5"/>
    </row>
    <row r="84" spans="20:21" ht="16.5" customHeight="1">
      <c r="T84" s="3"/>
      <c r="U84" s="3"/>
    </row>
    <row r="85" spans="20:21" ht="16.5" customHeight="1">
      <c r="T85" s="3"/>
      <c r="U85" s="3"/>
    </row>
    <row r="86" spans="20:21" ht="16.5" customHeight="1">
      <c r="T86" s="3"/>
      <c r="U86" s="3"/>
    </row>
  </sheetData>
  <mergeCells count="56">
    <mergeCell ref="V24:Z24"/>
    <mergeCell ref="V33:Z33"/>
    <mergeCell ref="V35:Z35"/>
    <mergeCell ref="AE65:AF65"/>
    <mergeCell ref="A3:E4"/>
    <mergeCell ref="M4:N4"/>
    <mergeCell ref="Q25:R25"/>
    <mergeCell ref="AD12:AE12"/>
    <mergeCell ref="I5:K5"/>
    <mergeCell ref="J6:K6"/>
    <mergeCell ref="D8:O8"/>
    <mergeCell ref="I4:L4"/>
    <mergeCell ref="J33:P33"/>
    <mergeCell ref="B38:N38"/>
    <mergeCell ref="J32:P32"/>
    <mergeCell ref="B36:P36"/>
    <mergeCell ref="AD67:AE67"/>
    <mergeCell ref="V67:W67"/>
    <mergeCell ref="AA67:AB67"/>
    <mergeCell ref="AD29:AE29"/>
    <mergeCell ref="AA29:AB29"/>
    <mergeCell ref="V29:W29"/>
    <mergeCell ref="A1:S1"/>
    <mergeCell ref="A2:S2"/>
    <mergeCell ref="I3:L3"/>
    <mergeCell ref="M3:S3"/>
    <mergeCell ref="F3:F4"/>
    <mergeCell ref="G3:H4"/>
    <mergeCell ref="B35:C35"/>
    <mergeCell ref="D32:I32"/>
    <mergeCell ref="D33:I33"/>
    <mergeCell ref="C17:H17"/>
    <mergeCell ref="D22:P22"/>
    <mergeCell ref="D29:P29"/>
    <mergeCell ref="C24:F24"/>
    <mergeCell ref="C25:E25"/>
    <mergeCell ref="F25:K25"/>
    <mergeCell ref="C18:E18"/>
    <mergeCell ref="F18:K18"/>
    <mergeCell ref="L25:M25"/>
    <mergeCell ref="N25:P25"/>
    <mergeCell ref="L18:M18"/>
    <mergeCell ref="N18:P18"/>
    <mergeCell ref="H31:I31"/>
    <mergeCell ref="B15:C15"/>
    <mergeCell ref="Q9:R9"/>
    <mergeCell ref="D12:O12"/>
    <mergeCell ref="Q13:R13"/>
    <mergeCell ref="B10:M10"/>
    <mergeCell ref="G11:H11"/>
    <mergeCell ref="J11:M11"/>
    <mergeCell ref="D31:F31"/>
    <mergeCell ref="M31:N31"/>
    <mergeCell ref="I15:K15"/>
    <mergeCell ref="N15:P15"/>
    <mergeCell ref="D15:E15"/>
  </mergeCells>
  <phoneticPr fontId="2"/>
  <pageMargins left="3.937007874015748E-2" right="0" top="0.55118110236220474" bottom="0" header="0.31496062992125984" footer="0.31496062992125984"/>
  <pageSetup paperSize="9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B28" sqref="B28"/>
    </sheetView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25" t="s">
        <v>40</v>
      </c>
      <c r="C1" s="26"/>
      <c r="D1" s="31"/>
      <c r="E1" s="31"/>
    </row>
    <row r="2" spans="2:5">
      <c r="B2" s="25" t="s">
        <v>41</v>
      </c>
      <c r="C2" s="26"/>
      <c r="D2" s="31"/>
      <c r="E2" s="31"/>
    </row>
    <row r="3" spans="2:5">
      <c r="B3" s="27"/>
      <c r="C3" s="27"/>
      <c r="D3" s="32"/>
      <c r="E3" s="32"/>
    </row>
    <row r="4" spans="2:5" ht="54">
      <c r="B4" s="28" t="s">
        <v>42</v>
      </c>
      <c r="C4" s="27"/>
      <c r="D4" s="32"/>
      <c r="E4" s="32"/>
    </row>
    <row r="5" spans="2:5">
      <c r="B5" s="27"/>
      <c r="C5" s="27"/>
      <c r="D5" s="32"/>
      <c r="E5" s="32"/>
    </row>
    <row r="6" spans="2:5">
      <c r="B6" s="25" t="s">
        <v>43</v>
      </c>
      <c r="C6" s="26"/>
      <c r="D6" s="31"/>
      <c r="E6" s="33" t="s">
        <v>44</v>
      </c>
    </row>
    <row r="7" spans="2:5" ht="14.25" thickBot="1">
      <c r="B7" s="27"/>
      <c r="C7" s="27"/>
      <c r="D7" s="32"/>
      <c r="E7" s="32"/>
    </row>
    <row r="8" spans="2:5" ht="41.25" thickBot="1">
      <c r="B8" s="29" t="s">
        <v>45</v>
      </c>
      <c r="C8" s="30"/>
      <c r="D8" s="34"/>
      <c r="E8" s="35">
        <v>77</v>
      </c>
    </row>
    <row r="9" spans="2:5">
      <c r="B9" s="27"/>
      <c r="C9" s="27"/>
      <c r="D9" s="32"/>
      <c r="E9" s="32"/>
    </row>
    <row r="10" spans="2:5">
      <c r="B10" s="27"/>
      <c r="C10" s="27"/>
      <c r="D10" s="32"/>
      <c r="E10" s="32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20"/>
  <sheetViews>
    <sheetView topLeftCell="I1" workbookViewId="0">
      <selection activeCell="D8" sqref="D8"/>
    </sheetView>
  </sheetViews>
  <sheetFormatPr defaultRowHeight="18.75" customHeight="1"/>
  <cols>
    <col min="17" max="17" width="20.25" customWidth="1"/>
    <col min="24" max="24" width="12.375" customWidth="1"/>
  </cols>
  <sheetData>
    <row r="3" spans="3:24" ht="18.75" customHeight="1">
      <c r="C3">
        <f>計算書!M4/計算書!L15</f>
        <v>1</v>
      </c>
    </row>
    <row r="4" spans="3:24" ht="18.75" customHeight="1">
      <c r="C4">
        <f>C3</f>
        <v>1</v>
      </c>
    </row>
    <row r="16" spans="3:24" ht="18.75" customHeight="1" thickBot="1">
      <c r="F16" s="204" t="s">
        <v>91</v>
      </c>
      <c r="G16" s="205"/>
      <c r="H16" s="205"/>
      <c r="I16" s="205"/>
      <c r="J16" s="206"/>
      <c r="K16" s="114" t="s">
        <v>92</v>
      </c>
      <c r="L16" s="114">
        <f>計算書!Q7</f>
        <v>298083.33333333331</v>
      </c>
      <c r="M16" s="114">
        <f>計算書!Q8</f>
        <v>3577000</v>
      </c>
      <c r="N16" s="202">
        <f>M16*6</f>
        <v>21462000</v>
      </c>
      <c r="O16" s="203"/>
      <c r="Q16" s="36"/>
      <c r="R16" s="37" t="s">
        <v>32</v>
      </c>
      <c r="S16" s="38" t="s">
        <v>33</v>
      </c>
      <c r="T16" s="37" t="s">
        <v>34</v>
      </c>
      <c r="U16" s="38" t="s">
        <v>35</v>
      </c>
      <c r="V16" s="122" t="s">
        <v>36</v>
      </c>
      <c r="W16" s="37" t="s">
        <v>37</v>
      </c>
      <c r="X16" s="37" t="s">
        <v>25</v>
      </c>
    </row>
    <row r="17" spans="6:24" ht="18.75" customHeight="1" thickTop="1">
      <c r="F17" s="199" t="s">
        <v>74</v>
      </c>
      <c r="G17" s="200"/>
      <c r="H17" s="200"/>
      <c r="I17" s="200"/>
      <c r="J17" s="201"/>
      <c r="K17" s="109">
        <f>M17/365</f>
        <v>1470.0000000000002</v>
      </c>
      <c r="L17" s="110">
        <f>計算書!Q12/12</f>
        <v>44712.500000000007</v>
      </c>
      <c r="M17" s="109">
        <f>L17*12</f>
        <v>536550.00000000012</v>
      </c>
      <c r="N17" s="194">
        <f>M17*6</f>
        <v>3219300.0000000009</v>
      </c>
      <c r="O17" s="195"/>
      <c r="Q17" s="133" t="s">
        <v>95</v>
      </c>
      <c r="R17" s="99">
        <f>計算書!Q33+計算書!Q35+計算書!Q12</f>
        <v>1232450.3500000001</v>
      </c>
      <c r="S17" s="100">
        <f>R17+計算書!Q33+計算書!Q35+計算書!Q12</f>
        <v>2464900.7000000002</v>
      </c>
      <c r="T17" s="99">
        <f>計算書!Q33+計算書!Q35+計算書!Q12+S17</f>
        <v>3697351.0500000003</v>
      </c>
      <c r="U17" s="100">
        <f>計算書!Q33+計算書!Q35+計算書!Q12+T17</f>
        <v>4929801.4000000004</v>
      </c>
      <c r="V17" s="123">
        <f>計算書!Q33+計算書!Q35+計算書!Q12+U17</f>
        <v>6162251.75</v>
      </c>
      <c r="W17" s="99">
        <f>V17+計算書!Q33+計算書!Q35+計算書!Q12</f>
        <v>7394702.0999999996</v>
      </c>
      <c r="X17" s="96">
        <f>W17</f>
        <v>7394702.0999999996</v>
      </c>
    </row>
    <row r="18" spans="6:24" ht="18.75" customHeight="1">
      <c r="F18" s="199" t="s">
        <v>75</v>
      </c>
      <c r="G18" s="200"/>
      <c r="H18" s="200"/>
      <c r="I18" s="200"/>
      <c r="J18" s="201"/>
      <c r="K18" s="109">
        <f>M18/365</f>
        <v>1909.3160273972603</v>
      </c>
      <c r="L18" s="109">
        <f>計算書!Q36/12</f>
        <v>58075.029166666667</v>
      </c>
      <c r="M18" s="109">
        <f>L18*12</f>
        <v>696900.35</v>
      </c>
      <c r="N18" s="194">
        <f>M18*6</f>
        <v>4181402.0999999996</v>
      </c>
      <c r="O18" s="195"/>
      <c r="Q18" s="134" t="s">
        <v>77</v>
      </c>
      <c r="R18" s="101">
        <f>計算書!Q8</f>
        <v>3577000</v>
      </c>
      <c r="S18" s="102">
        <f>R18+計算書!Q8</f>
        <v>7154000</v>
      </c>
      <c r="T18" s="101">
        <f>S18+計算書!Q8</f>
        <v>10731000</v>
      </c>
      <c r="U18" s="103">
        <f>T18+計算書!Q8</f>
        <v>14308000</v>
      </c>
      <c r="V18" s="124">
        <f>U18+計算書!Q8</f>
        <v>17885000</v>
      </c>
      <c r="W18" s="132">
        <f>V18+計算書!Q8</f>
        <v>21462000</v>
      </c>
      <c r="X18" s="97">
        <f>W18</f>
        <v>21462000</v>
      </c>
    </row>
    <row r="19" spans="6:24" ht="18.75" customHeight="1">
      <c r="F19" s="199" t="s">
        <v>81</v>
      </c>
      <c r="G19" s="200"/>
      <c r="H19" s="200"/>
      <c r="I19" s="200"/>
      <c r="J19" s="201"/>
      <c r="K19" s="109" t="e">
        <f>M19/365</f>
        <v>#REF!</v>
      </c>
      <c r="L19" s="112" t="e">
        <f>#REF!*#REF!</f>
        <v>#REF!</v>
      </c>
      <c r="M19" s="109" t="e">
        <f>L19*12</f>
        <v>#REF!</v>
      </c>
      <c r="N19" s="194" t="e">
        <f>M19*6</f>
        <v>#REF!</v>
      </c>
      <c r="O19" s="195"/>
      <c r="Q19" s="135" t="s">
        <v>31</v>
      </c>
      <c r="R19" s="104">
        <f t="shared" ref="R19:X19" si="0">R18-R17</f>
        <v>2344549.65</v>
      </c>
      <c r="S19" s="105">
        <f t="shared" si="0"/>
        <v>4689099.3</v>
      </c>
      <c r="T19" s="104">
        <f t="shared" si="0"/>
        <v>7033648.9499999993</v>
      </c>
      <c r="U19" s="105">
        <f t="shared" si="0"/>
        <v>9378198.5999999996</v>
      </c>
      <c r="V19" s="125">
        <f t="shared" si="0"/>
        <v>11722748.25</v>
      </c>
      <c r="W19" s="104">
        <f t="shared" si="0"/>
        <v>14067297.9</v>
      </c>
      <c r="X19" s="98">
        <f t="shared" si="0"/>
        <v>14067297.9</v>
      </c>
    </row>
    <row r="20" spans="6:24" ht="18.75" customHeight="1">
      <c r="F20" s="196" t="s">
        <v>73</v>
      </c>
      <c r="G20" s="197"/>
      <c r="H20" s="197"/>
      <c r="I20" s="197"/>
      <c r="J20" s="198"/>
      <c r="K20" s="109" t="e">
        <f>M20/365</f>
        <v>#REF!</v>
      </c>
      <c r="L20" s="113" t="e">
        <f>計算書!Q7-L17-L18-L19</f>
        <v>#REF!</v>
      </c>
      <c r="M20" s="109" t="e">
        <f>L20*12</f>
        <v>#REF!</v>
      </c>
      <c r="N20" s="194" t="e">
        <f>M20*6</f>
        <v>#REF!</v>
      </c>
      <c r="O20" s="195"/>
    </row>
  </sheetData>
  <mergeCells count="10">
    <mergeCell ref="N20:O20"/>
    <mergeCell ref="F20:J20"/>
    <mergeCell ref="N17:O17"/>
    <mergeCell ref="F17:J17"/>
    <mergeCell ref="N16:O16"/>
    <mergeCell ref="F16:J16"/>
    <mergeCell ref="N19:O19"/>
    <mergeCell ref="N18:O18"/>
    <mergeCell ref="F18:J18"/>
    <mergeCell ref="F19:J19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</vt:lpstr>
      <vt:lpstr>互換性レポート</vt:lpstr>
      <vt:lpstr>Sheet5</vt:lpstr>
      <vt:lpstr>計算書!Print_Area</vt:lpstr>
      <vt:lpstr>計算書!アクア・ドライ_コスト比較計算書1</vt:lpstr>
      <vt:lpstr>計算書!統計</vt:lpstr>
    </vt:vector>
  </TitlesOfParts>
  <Company>ａｑｕａ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2013-11-13T14:55:33Z</cp:lastPrinted>
  <dcterms:created xsi:type="dcterms:W3CDTF">2006-09-10T15:03:21Z</dcterms:created>
  <dcterms:modified xsi:type="dcterms:W3CDTF">2016-01-20T16:11:33Z</dcterms:modified>
</cp:coreProperties>
</file>